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1" activeTab="0"/>
  </bookViews>
  <sheets>
    <sheet name="Accueil" sheetId="1" r:id="rId1"/>
    <sheet name="Liste élèves" sheetId="2" r:id="rId2"/>
    <sheet name="Saisie résultats" sheetId="3" r:id="rId3"/>
    <sheet name="Synthèse élèves CM2_IEN" sheetId="4" state="hidden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anonyme'!$A$14:$I$114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_1">'Synthèse individuelle'!$1:$5</definedName>
    <definedName name="Excel_BuiltIn_Print_Titles_6_1_1">'Synthèse individuelle'!$1:$6</definedName>
    <definedName name="Excel_BuiltIn_Print_Titles_7">'Synthèse anonyme'!$14:$14</definedName>
    <definedName name="_xlnm.Print_Titles" localSheetId="5">'Synthèse individuelle'!$5:$5</definedName>
    <definedName name="liste_eleves">'Liste élèves'!$B$10:$B$160</definedName>
    <definedName name="_xlnm.Print_Area" localSheetId="5">'Synthèse individuelle'!$A$6:$AN$73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<sst xmlns="http://schemas.openxmlformats.org/spreadsheetml/2006/main" count="166" uniqueCount="111">
  <si>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</si>
  <si>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</si>
  <si>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</si>
  <si>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</si>
  <si>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</si>
  <si>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</si>
  <si>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</si>
  <si>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</si>
  <si>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</si>
  <si>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</si>
  <si>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</si>
  <si>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</si>
  <si>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</si>
  <si>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</si>
  <si>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</si>
  <si>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</si>
  <si>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</si>
  <si>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</si>
  <si>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</si>
  <si>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</si>
  <si>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</si>
  <si>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</si>
  <si>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</si>
  <si>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</si>
  <si>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</si>
  <si>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</si>
  <si>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</si>
  <si>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</si>
  <si>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</si>
  <si>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</si>
  <si>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</si>
  <si>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</si>
  <si>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</si>
  <si>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</si>
  <si>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</si>
  <si>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</si>
  <si>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</si>
  <si>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</si>
  <si>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Item</t>
  </si>
  <si>
    <t>Mettre N sous les items non évalués et laisser les cases de saisie vides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</si>
  <si>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</si>
  <si>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</si>
  <si>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</si>
  <si>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</si>
  <si>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</si>
  <si>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</si>
  <si>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</si>
  <si>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</si>
  <si>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</si>
  <si>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</si>
  <si>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</si>
  <si>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</si>
  <si>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</si>
  <si>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</si>
  <si>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</si>
  <si>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</si>
  <si>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</si>
  <si>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</si>
  <si>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</si>
  <si>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</si>
  <si>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</si>
  <si>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</si>
  <si>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</si>
  <si>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</si>
  <si>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</si>
  <si>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</si>
  <si>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</si>
  <si>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</si>
  <si>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</si>
  <si>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</si>
  <si>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</si>
  <si>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</si>
  <si>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</si>
  <si>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</si>
  <si>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</si>
  <si>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</si>
  <si>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</si>
  <si>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</si>
  <si>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</si>
  <si>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</si>
  <si>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</si>
  <si>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</si>
  <si>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</si>
  <si>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</si>
  <si>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</si>
  <si>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</si>
  <si>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</si>
  <si>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</si>
  <si>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</si>
  <si>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</si>
  <si>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</si>
  <si>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</si>
  <si>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</si>
  <si>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</si>
  <si>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</si>
  <si>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</si>
  <si>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</si>
  <si>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</si>
  <si>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</si>
  <si>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</si>
  <si>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</si>
  <si>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</si>
  <si>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</si>
  <si>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</si>
  <si>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</si>
  <si>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</si>
  <si>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</si>
  <si>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</si>
  <si>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t>Cette page permet d'imprimer une feuille anonyme pour la transmission.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</si>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</sst>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27" fillId="25" borderId="10" xfId="0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8" fillId="20" borderId="11" xfId="0" applyFont="1" applyFill="1" applyBorder="1" applyAlignment="1" applyProtection="1">
      <alignment vertical="center" wrapText="1"/>
      <protection hidden="1" locked="0"/>
    </xf>
    <xf numFmtId="0" fontId="0" fillId="20" borderId="11" xfId="0" applyFill="1" applyBorder="1" applyAlignment="1" applyProtection="1">
      <alignment vertical="center" wrapText="1"/>
      <protection hidden="1" locked="0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7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17" borderId="11" xfId="0" applyFont="1" applyFill="1" applyBorder="1" applyAlignment="1" applyProtection="1">
      <alignment horizontal="center" vertical="center"/>
      <protection hidden="1" locked="0"/>
    </xf>
    <xf numFmtId="0" fontId="31" fillId="26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/>
      <protection hidden="1" locked="0"/>
    </xf>
    <xf numFmtId="0" fontId="31" fillId="20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33" fillId="24" borderId="11" xfId="0" applyFont="1" applyFill="1" applyBorder="1" applyAlignment="1" applyProtection="1">
      <alignment horizontal="center" textRotation="90"/>
      <protection hidden="1"/>
    </xf>
    <xf numFmtId="0" fontId="33" fillId="24" borderId="11" xfId="0" applyFont="1" applyFill="1" applyBorder="1" applyAlignment="1" applyProtection="1">
      <alignment horizontal="center" textRotation="90" wrapText="1"/>
      <protection hidden="1"/>
    </xf>
    <xf numFmtId="0" fontId="31" fillId="6" borderId="11" xfId="0" applyFont="1" applyFill="1" applyBorder="1" applyAlignment="1" applyProtection="1">
      <alignment vertical="center"/>
      <protection hidden="1"/>
    </xf>
    <xf numFmtId="1" fontId="0" fillId="6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38" fillId="0" borderId="1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21" fillId="27" borderId="13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 indent="1"/>
      <protection hidden="1"/>
    </xf>
    <xf numFmtId="0" fontId="42" fillId="0" borderId="0" xfId="0" applyFont="1" applyFill="1" applyBorder="1" applyAlignment="1" applyProtection="1">
      <alignment horizontal="left" vertical="center" wrapText="1" indent="1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21" fillId="27" borderId="0" xfId="0" applyFont="1" applyFill="1" applyBorder="1" applyAlignment="1" applyProtection="1">
      <alignment horizontal="center" vertical="center"/>
      <protection hidden="1"/>
    </xf>
    <xf numFmtId="0" fontId="21" fillId="27" borderId="0" xfId="0" applyFont="1" applyFill="1" applyBorder="1" applyAlignment="1" applyProtection="1">
      <alignment horizontal="left" vertical="center"/>
      <protection hidden="1"/>
    </xf>
    <xf numFmtId="0" fontId="19" fillId="28" borderId="0" xfId="0" applyFont="1" applyFill="1" applyBorder="1" applyAlignment="1" applyProtection="1">
      <alignment horizontal="center" vertical="top" wrapText="1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9" fontId="19" fillId="28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9" fillId="28" borderId="16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41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20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 horizontal="left"/>
      <protection hidden="1"/>
    </xf>
    <xf numFmtId="9" fontId="0" fillId="27" borderId="11" xfId="0" applyNumberFormat="1" applyFont="1" applyFill="1" applyBorder="1" applyAlignment="1" applyProtection="1">
      <alignment horizontal="center" vertical="center"/>
      <protection hidden="1"/>
    </xf>
    <xf numFmtId="0" fontId="0" fillId="27" borderId="11" xfId="0" applyFont="1" applyFill="1" applyBorder="1" applyAlignment="1" applyProtection="1">
      <alignment horizontal="center" vertical="center"/>
      <protection hidden="1"/>
    </xf>
    <xf numFmtId="0" fontId="44" fillId="27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9" fontId="0" fillId="0" borderId="11" xfId="50" applyFill="1" applyBorder="1" applyAlignment="1" applyProtection="1">
      <alignment horizontal="center" vertical="center"/>
      <protection hidden="1"/>
    </xf>
    <xf numFmtId="9" fontId="0" fillId="20" borderId="18" xfId="50" applyFill="1" applyBorder="1" applyAlignment="1" applyProtection="1">
      <alignment horizontal="center" vertical="center"/>
      <protection hidden="1"/>
    </xf>
    <xf numFmtId="9" fontId="0" fillId="20" borderId="19" xfId="50" applyFill="1" applyBorder="1" applyAlignment="1" applyProtection="1">
      <alignment horizontal="center" vertical="center"/>
      <protection hidden="1"/>
    </xf>
    <xf numFmtId="9" fontId="0" fillId="20" borderId="13" xfId="50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textRotation="90"/>
      <protection hidden="1"/>
    </xf>
    <xf numFmtId="0" fontId="22" fillId="0" borderId="10" xfId="0" applyFont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27" fillId="0" borderId="1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/>
      <protection hidden="1"/>
    </xf>
    <xf numFmtId="0" fontId="20" fillId="26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21" fillId="28" borderId="0" xfId="0" applyFont="1" applyFill="1" applyBorder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2" fillId="25" borderId="10" xfId="0" applyFont="1" applyFill="1" applyBorder="1" applyAlignment="1" applyProtection="1">
      <alignment vertical="top" wrapTex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hidden="1"/>
    </xf>
    <xf numFmtId="0" fontId="23" fillId="17" borderId="17" xfId="0" applyFont="1" applyFill="1" applyBorder="1" applyAlignment="1" applyProtection="1">
      <alignment horizontal="center"/>
      <protection hidden="1"/>
    </xf>
    <xf numFmtId="0" fontId="27" fillId="2" borderId="11" xfId="0" applyFont="1" applyFill="1" applyBorder="1" applyAlignment="1" applyProtection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3" fillId="24" borderId="21" xfId="0" applyFont="1" applyFill="1" applyBorder="1" applyAlignment="1" applyProtection="1">
      <alignment horizontal="center" vertical="center" wrapText="1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 locked="0"/>
    </xf>
    <xf numFmtId="9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9" fillId="28" borderId="22" xfId="0" applyFont="1" applyFill="1" applyBorder="1" applyAlignment="1" applyProtection="1">
      <alignment horizontal="center" vertical="center" wrapText="1"/>
      <protection hidden="1"/>
    </xf>
    <xf numFmtId="0" fontId="41" fillId="28" borderId="22" xfId="0" applyFont="1" applyFill="1" applyBorder="1" applyAlignment="1" applyProtection="1">
      <alignment horizontal="center" vertical="center" wrapText="1"/>
      <protection hidden="1"/>
    </xf>
    <xf numFmtId="0" fontId="42" fillId="0" borderId="11" xfId="0" applyFont="1" applyFill="1" applyBorder="1" applyAlignment="1" applyProtection="1">
      <alignment horizontal="left" vertical="center" indent="1"/>
      <protection hidden="1"/>
    </xf>
    <xf numFmtId="0" fontId="21" fillId="27" borderId="18" xfId="0" applyFont="1" applyFill="1" applyBorder="1" applyAlignment="1" applyProtection="1">
      <alignment horizontal="center" vertical="center"/>
      <protection hidden="1"/>
    </xf>
    <xf numFmtId="0" fontId="42" fillId="0" borderId="11" xfId="0" applyFont="1" applyFill="1" applyBorder="1" applyAlignment="1" applyProtection="1">
      <alignment horizontal="left" vertical="center" wrapText="1" indent="1"/>
      <protection hidden="1"/>
    </xf>
    <xf numFmtId="0" fontId="41" fillId="28" borderId="21" xfId="0" applyFont="1" applyFill="1" applyBorder="1" applyAlignment="1" applyProtection="1">
      <alignment horizontal="right" vertical="center" wrapText="1"/>
      <protection hidden="1"/>
    </xf>
    <xf numFmtId="0" fontId="41" fillId="28" borderId="23" xfId="0" applyFont="1" applyFill="1" applyBorder="1" applyAlignment="1" applyProtection="1">
      <alignment horizontal="left" vertical="center" wrapText="1"/>
      <protection hidden="1"/>
    </xf>
    <xf numFmtId="0" fontId="21" fillId="28" borderId="11" xfId="0" applyFont="1" applyFill="1" applyBorder="1" applyAlignment="1" applyProtection="1">
      <alignment horizontal="center" vertical="center" wrapText="1"/>
      <protection hidden="1"/>
    </xf>
    <xf numFmtId="0" fontId="19" fillId="28" borderId="0" xfId="0" applyFont="1" applyFill="1" applyBorder="1" applyAlignment="1" applyProtection="1">
      <alignment horizontal="center" vertical="center" wrapText="1"/>
      <protection hidden="1"/>
    </xf>
    <xf numFmtId="0" fontId="43" fillId="20" borderId="11" xfId="0" applyFont="1" applyFill="1" applyBorder="1" applyAlignment="1" applyProtection="1">
      <alignment horizontal="center" vertical="center" wrapText="1"/>
      <protection hidden="1"/>
    </xf>
    <xf numFmtId="9" fontId="21" fillId="27" borderId="11" xfId="0" applyNumberFormat="1" applyFont="1" applyFill="1" applyBorder="1" applyAlignment="1" applyProtection="1">
      <alignment horizontal="center" vertical="center" wrapText="1"/>
      <protection hidden="1"/>
    </xf>
    <xf numFmtId="9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1" xfId="50" applyNumberFormat="1" applyFill="1" applyBorder="1" applyAlignment="1" applyProtection="1">
      <alignment horizontal="center" vertical="center"/>
      <protection hidden="1"/>
    </xf>
    <xf numFmtId="0" fontId="27" fillId="2" borderId="14" xfId="0" applyFont="1" applyFill="1" applyBorder="1" applyAlignment="1" applyProtection="1">
      <alignment horizontal="center" vertical="center" wrapText="1"/>
      <protection hidden="1"/>
    </xf>
    <xf numFmtId="0" fontId="0" fillId="7" borderId="0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 1 1 1 1" xfId="57"/>
    <cellStyle name="Titre 1 1 1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FFCC99"/>
        </patternFill>
      </fill>
      <border/>
    </dxf>
    <dxf>
      <font>
        <b val="0"/>
        <color rgb="FF000000"/>
      </font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33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716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241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910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143125" y="2133600"/>
          <a:ext cx="104775" cy="40957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768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576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723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171700" y="45720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14450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152400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524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zoomScale="90" zoomScaleNormal="90" workbookViewId="0" topLeftCell="A1">
      <selection activeCell="Q20" sqref="Q20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.75">
      <c r="A2" s="3" t="s">
        <v>0</v>
      </c>
    </row>
    <row r="4" spans="2:7" ht="12.75">
      <c r="B4" s="101" t="s">
        <v>1</v>
      </c>
      <c r="C4" s="101"/>
      <c r="D4" s="101"/>
      <c r="E4" s="101"/>
      <c r="F4" s="101"/>
      <c r="G4" s="101"/>
    </row>
    <row r="5" spans="2:7" ht="12.75">
      <c r="B5" s="101"/>
      <c r="C5" s="101"/>
      <c r="D5" s="101"/>
      <c r="E5" s="101"/>
      <c r="F5" s="101"/>
      <c r="G5" s="101"/>
    </row>
    <row r="8" spans="2:9" ht="12.75">
      <c r="B8" s="2"/>
      <c r="C8" s="102">
        <v>1</v>
      </c>
      <c r="D8" s="103" t="s">
        <v>2</v>
      </c>
      <c r="E8" s="103"/>
      <c r="F8" s="103"/>
      <c r="I8" s="4" t="s">
        <v>3</v>
      </c>
    </row>
    <row r="9" spans="3:9" ht="12.75">
      <c r="C9" s="102"/>
      <c r="D9" s="103"/>
      <c r="E9" s="103"/>
      <c r="F9" s="103"/>
      <c r="I9" s="1" t="s">
        <v>4</v>
      </c>
    </row>
    <row r="12" spans="3:9" ht="12.75">
      <c r="C12" s="102">
        <v>2</v>
      </c>
      <c r="D12" s="103" t="s">
        <v>5</v>
      </c>
      <c r="E12" s="103"/>
      <c r="F12" s="103"/>
      <c r="I12" s="4" t="s">
        <v>6</v>
      </c>
    </row>
    <row r="13" spans="3:9" ht="12.75">
      <c r="C13" s="102"/>
      <c r="D13" s="103"/>
      <c r="E13" s="103"/>
      <c r="F13" s="103"/>
      <c r="I13" s="1" t="s">
        <v>7</v>
      </c>
    </row>
    <row r="14" spans="5:9" ht="12.75" customHeight="1">
      <c r="E14" s="104" t="s">
        <v>8</v>
      </c>
      <c r="F14" s="104"/>
      <c r="G14" s="104"/>
      <c r="H14" s="104"/>
      <c r="I14" s="1" t="s">
        <v>9</v>
      </c>
    </row>
    <row r="15" spans="5:9" ht="12.75">
      <c r="E15" s="104"/>
      <c r="F15" s="104"/>
      <c r="G15" s="104"/>
      <c r="H15" s="104"/>
      <c r="I15" s="5" t="s">
        <v>10</v>
      </c>
    </row>
    <row r="16" ht="12.75">
      <c r="I16" s="5" t="s">
        <v>11</v>
      </c>
    </row>
    <row r="17" ht="12.75">
      <c r="I17" s="5"/>
    </row>
    <row r="18" spans="1:9" ht="12.75">
      <c r="A18" s="2"/>
      <c r="B18" s="2"/>
      <c r="C18" s="102">
        <v>3</v>
      </c>
      <c r="D18" s="103" t="s">
        <v>12</v>
      </c>
      <c r="E18" s="103"/>
      <c r="F18" s="103"/>
      <c r="G18" s="2"/>
      <c r="H18" s="2"/>
      <c r="I18" s="4" t="s">
        <v>13</v>
      </c>
    </row>
    <row r="19" spans="3:9" ht="12.75">
      <c r="C19" s="102"/>
      <c r="D19" s="103"/>
      <c r="E19" s="103"/>
      <c r="F19" s="103"/>
      <c r="G19" s="2"/>
      <c r="H19" s="2"/>
      <c r="I19" s="1" t="s">
        <v>14</v>
      </c>
    </row>
    <row r="21" ht="12.75">
      <c r="D21" s="2"/>
    </row>
    <row r="22" spans="3:9" ht="12.75">
      <c r="C22" s="102">
        <v>4</v>
      </c>
      <c r="D22" s="103" t="s">
        <v>15</v>
      </c>
      <c r="E22" s="103"/>
      <c r="F22" s="103"/>
      <c r="I22" s="4" t="s">
        <v>16</v>
      </c>
    </row>
    <row r="23" spans="3:12" ht="24.75" customHeight="1">
      <c r="C23" s="102"/>
      <c r="D23" s="103"/>
      <c r="E23" s="103"/>
      <c r="F23" s="103"/>
      <c r="G23" s="2"/>
      <c r="I23" s="105" t="s">
        <v>17</v>
      </c>
      <c r="J23" s="105"/>
      <c r="K23" s="105"/>
      <c r="L23" s="105"/>
    </row>
    <row r="24" spans="6:7" ht="12.75">
      <c r="F24" s="2"/>
      <c r="G24" s="2"/>
    </row>
    <row r="26" spans="3:9" ht="12.75">
      <c r="C26" s="102">
        <v>5</v>
      </c>
      <c r="D26" s="103" t="s">
        <v>18</v>
      </c>
      <c r="E26" s="103"/>
      <c r="F26" s="103"/>
      <c r="I26" s="4" t="s">
        <v>19</v>
      </c>
    </row>
    <row r="27" spans="3:9" ht="12.75">
      <c r="C27" s="102"/>
      <c r="D27" s="103"/>
      <c r="E27" s="103"/>
      <c r="F27" s="103"/>
      <c r="I27" s="1" t="s">
        <v>20</v>
      </c>
    </row>
    <row r="31" spans="3:9" ht="12.75">
      <c r="C31" s="102">
        <v>6</v>
      </c>
      <c r="D31" s="103" t="s">
        <v>21</v>
      </c>
      <c r="E31" s="103"/>
      <c r="F31" s="103"/>
      <c r="I31" s="4" t="s">
        <v>22</v>
      </c>
    </row>
    <row r="32" spans="3:9" ht="12.75">
      <c r="C32" s="102"/>
      <c r="D32" s="103"/>
      <c r="E32" s="103"/>
      <c r="F32" s="103"/>
      <c r="I32" s="1" t="s">
        <v>23</v>
      </c>
    </row>
    <row r="36" ht="26.25">
      <c r="D36" s="6" t="s">
        <v>24</v>
      </c>
    </row>
  </sheetData>
  <sheetProtection sheet="1" objects="1" scenarios="1"/>
  <mergeCells count="15">
    <mergeCell ref="I23:L23"/>
    <mergeCell ref="C26:C27"/>
    <mergeCell ref="D26:F27"/>
    <mergeCell ref="C31:C32"/>
    <mergeCell ref="D31:F32"/>
    <mergeCell ref="E14:H15"/>
    <mergeCell ref="C18:C19"/>
    <mergeCell ref="D18:F19"/>
    <mergeCell ref="C22:C23"/>
    <mergeCell ref="D22:F23"/>
    <mergeCell ref="B4:G5"/>
    <mergeCell ref="C8:C9"/>
    <mergeCell ref="D8:F9"/>
    <mergeCell ref="C12:C13"/>
    <mergeCell ref="D12:F13"/>
  </mergeCells>
  <printOptions/>
  <pageMargins left="0.39375" right="0.39375" top="0.5118055555555555" bottom="0.39375" header="0.5118055555555555" footer="0.5118055555555555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6" sqref="I26"/>
    </sheetView>
  </sheetViews>
  <sheetFormatPr defaultColWidth="11.421875" defaultRowHeight="12.75"/>
  <cols>
    <col min="1" max="1" width="11.7109375" style="7" customWidth="1"/>
    <col min="2" max="2" width="45.7109375" style="7" customWidth="1"/>
    <col min="3" max="3" width="7.7109375" style="7" customWidth="1"/>
    <col min="4" max="4" width="5.7109375" style="7" customWidth="1"/>
    <col min="5" max="16384" width="11.7109375" style="7" customWidth="1"/>
  </cols>
  <sheetData>
    <row r="2" spans="1:2" ht="18">
      <c r="A2" s="106" t="s">
        <v>25</v>
      </c>
      <c r="B2" s="106"/>
    </row>
    <row r="5" spans="1:2" ht="12.75">
      <c r="A5" s="8" t="s">
        <v>26</v>
      </c>
      <c r="B5" s="9" t="s">
        <v>27</v>
      </c>
    </row>
    <row r="6" spans="1:7" ht="12.75" customHeight="1">
      <c r="A6" s="10"/>
      <c r="B6" s="11"/>
      <c r="C6" s="12"/>
      <c r="D6" s="13"/>
      <c r="E6" s="107"/>
      <c r="F6" s="107"/>
      <c r="G6" s="107"/>
    </row>
    <row r="7" spans="3:7" ht="15">
      <c r="C7" s="12"/>
      <c r="D7" s="14"/>
      <c r="E7" s="107"/>
      <c r="F7" s="107"/>
      <c r="G7" s="107"/>
    </row>
    <row r="8" spans="2:4" ht="12.75">
      <c r="B8" s="108" t="s">
        <v>28</v>
      </c>
      <c r="D8" s="15" t="s">
        <v>29</v>
      </c>
    </row>
    <row r="9" ht="12.75">
      <c r="B9" s="108"/>
    </row>
    <row r="10" ht="0.75" customHeight="1">
      <c r="B10" s="16"/>
    </row>
    <row r="11" spans="1:2" ht="12.75">
      <c r="A11" s="17">
        <v>1</v>
      </c>
      <c r="B11" s="18"/>
    </row>
    <row r="12" spans="1:2" ht="12.75">
      <c r="A12" s="17">
        <v>2</v>
      </c>
      <c r="B12" s="18"/>
    </row>
    <row r="13" spans="1:2" ht="12.75">
      <c r="A13" s="17">
        <v>3</v>
      </c>
      <c r="B13" s="18"/>
    </row>
    <row r="14" spans="1:2" ht="12.75">
      <c r="A14" s="17">
        <v>4</v>
      </c>
      <c r="B14" s="18"/>
    </row>
    <row r="15" spans="1:2" ht="12.75">
      <c r="A15" s="17">
        <v>5</v>
      </c>
      <c r="B15" s="18"/>
    </row>
    <row r="16" spans="1:2" ht="12.75">
      <c r="A16" s="17">
        <v>6</v>
      </c>
      <c r="B16" s="18"/>
    </row>
    <row r="17" spans="1:2" ht="12.75">
      <c r="A17" s="17">
        <v>7</v>
      </c>
      <c r="B17" s="18"/>
    </row>
    <row r="18" spans="1:2" ht="12.75">
      <c r="A18" s="17">
        <v>8</v>
      </c>
      <c r="B18" s="18"/>
    </row>
    <row r="19" spans="1:2" ht="12.75">
      <c r="A19" s="17">
        <v>9</v>
      </c>
      <c r="B19" s="18"/>
    </row>
    <row r="20" spans="1:2" ht="12.75">
      <c r="A20" s="17">
        <v>10</v>
      </c>
      <c r="B20" s="18"/>
    </row>
    <row r="21" spans="1:2" ht="12.75">
      <c r="A21" s="17">
        <v>11</v>
      </c>
      <c r="B21" s="18"/>
    </row>
    <row r="22" spans="1:2" ht="12.75">
      <c r="A22" s="17">
        <v>12</v>
      </c>
      <c r="B22" s="18"/>
    </row>
    <row r="23" spans="1:2" ht="12.75">
      <c r="A23" s="17">
        <v>13</v>
      </c>
      <c r="B23" s="18"/>
    </row>
    <row r="24" spans="1:2" ht="12.75">
      <c r="A24" s="17">
        <v>14</v>
      </c>
      <c r="B24" s="18"/>
    </row>
    <row r="25" spans="1:2" ht="12.75">
      <c r="A25" s="17">
        <v>15</v>
      </c>
      <c r="B25" s="18"/>
    </row>
    <row r="26" spans="1:2" ht="12.75">
      <c r="A26" s="17">
        <v>16</v>
      </c>
      <c r="B26" s="18"/>
    </row>
    <row r="27" spans="1:2" ht="12.75">
      <c r="A27" s="17">
        <v>17</v>
      </c>
      <c r="B27" s="18"/>
    </row>
    <row r="28" spans="1:2" ht="12.75">
      <c r="A28" s="17">
        <v>18</v>
      </c>
      <c r="B28" s="18"/>
    </row>
    <row r="29" spans="1:2" ht="12.75">
      <c r="A29" s="17">
        <v>19</v>
      </c>
      <c r="B29" s="18"/>
    </row>
    <row r="30" spans="1:2" ht="12.75">
      <c r="A30" s="17">
        <v>20</v>
      </c>
      <c r="B30" s="18"/>
    </row>
    <row r="31" spans="1:2" ht="12.75">
      <c r="A31" s="17">
        <v>21</v>
      </c>
      <c r="B31" s="18"/>
    </row>
    <row r="32" spans="1:2" ht="12.75">
      <c r="A32" s="17">
        <v>22</v>
      </c>
      <c r="B32" s="18"/>
    </row>
    <row r="33" spans="1:2" ht="12.75">
      <c r="A33" s="17">
        <v>23</v>
      </c>
      <c r="B33" s="18"/>
    </row>
    <row r="34" spans="1:2" ht="12.75">
      <c r="A34" s="17">
        <v>24</v>
      </c>
      <c r="B34" s="18"/>
    </row>
    <row r="35" spans="1:2" ht="12.75">
      <c r="A35" s="17">
        <v>25</v>
      </c>
      <c r="B35" s="18"/>
    </row>
    <row r="36" spans="1:2" ht="12.75">
      <c r="A36" s="17">
        <v>26</v>
      </c>
      <c r="B36" s="18"/>
    </row>
    <row r="37" spans="1:2" ht="12.75">
      <c r="A37" s="17">
        <v>27</v>
      </c>
      <c r="B37" s="18"/>
    </row>
    <row r="38" spans="1:2" ht="12.75">
      <c r="A38" s="17">
        <v>28</v>
      </c>
      <c r="B38" s="18"/>
    </row>
    <row r="39" spans="1:2" ht="12.75">
      <c r="A39" s="17">
        <v>29</v>
      </c>
      <c r="B39" s="18"/>
    </row>
    <row r="40" spans="1:2" ht="12.75">
      <c r="A40" s="17">
        <v>30</v>
      </c>
      <c r="B40" s="18"/>
    </row>
    <row r="41" spans="1:2" ht="12.75">
      <c r="A41" s="17">
        <v>31</v>
      </c>
      <c r="B41" s="18"/>
    </row>
    <row r="42" spans="1:2" ht="12.75">
      <c r="A42" s="17">
        <v>32</v>
      </c>
      <c r="B42" s="18"/>
    </row>
    <row r="43" spans="1:2" ht="12.75">
      <c r="A43" s="17">
        <v>33</v>
      </c>
      <c r="B43" s="18"/>
    </row>
    <row r="44" spans="1:2" ht="12.75">
      <c r="A44" s="17">
        <v>34</v>
      </c>
      <c r="B44" s="19"/>
    </row>
    <row r="45" spans="1:2" ht="12.75">
      <c r="A45" s="17">
        <v>35</v>
      </c>
      <c r="B45" s="19"/>
    </row>
    <row r="46" spans="1:2" ht="12.75">
      <c r="A46" s="17">
        <v>36</v>
      </c>
      <c r="B46" s="19"/>
    </row>
    <row r="47" spans="1:2" ht="12.75">
      <c r="A47" s="17">
        <v>37</v>
      </c>
      <c r="B47" s="19"/>
    </row>
    <row r="48" spans="1:2" ht="12.75">
      <c r="A48" s="17">
        <v>38</v>
      </c>
      <c r="B48" s="19"/>
    </row>
    <row r="49" spans="1:2" ht="12.75">
      <c r="A49" s="17">
        <v>39</v>
      </c>
      <c r="B49" s="19"/>
    </row>
    <row r="50" spans="1:2" ht="12.75">
      <c r="A50" s="17">
        <v>40</v>
      </c>
      <c r="B50" s="19"/>
    </row>
    <row r="51" spans="1:2" ht="12.75">
      <c r="A51" s="17">
        <v>41</v>
      </c>
      <c r="B51" s="19"/>
    </row>
    <row r="52" spans="1:2" ht="12.75">
      <c r="A52" s="17">
        <v>42</v>
      </c>
      <c r="B52" s="19"/>
    </row>
    <row r="53" spans="1:2" ht="12.75">
      <c r="A53" s="17">
        <v>43</v>
      </c>
      <c r="B53" s="19"/>
    </row>
    <row r="54" spans="1:2" ht="12.75">
      <c r="A54" s="17">
        <v>44</v>
      </c>
      <c r="B54" s="19"/>
    </row>
    <row r="55" spans="1:2" ht="12.75">
      <c r="A55" s="17">
        <v>45</v>
      </c>
      <c r="B55" s="19"/>
    </row>
    <row r="56" spans="1:2" ht="12.75">
      <c r="A56" s="17">
        <v>46</v>
      </c>
      <c r="B56" s="19"/>
    </row>
    <row r="57" spans="1:2" ht="12.75">
      <c r="A57" s="17">
        <v>47</v>
      </c>
      <c r="B57" s="19"/>
    </row>
    <row r="58" spans="1:2" ht="12.75">
      <c r="A58" s="17">
        <v>48</v>
      </c>
      <c r="B58" s="19"/>
    </row>
    <row r="59" spans="1:2" ht="12.75">
      <c r="A59" s="17">
        <v>49</v>
      </c>
      <c r="B59" s="19"/>
    </row>
    <row r="60" spans="1:2" ht="12.75">
      <c r="A60" s="17">
        <v>50</v>
      </c>
      <c r="B60" s="19"/>
    </row>
    <row r="61" spans="1:2" ht="12.75">
      <c r="A61" s="17">
        <v>51</v>
      </c>
      <c r="B61" s="19"/>
    </row>
    <row r="62" spans="1:2" ht="12.75">
      <c r="A62" s="17">
        <v>52</v>
      </c>
      <c r="B62" s="19"/>
    </row>
    <row r="63" spans="1:2" ht="12.75">
      <c r="A63" s="17">
        <v>53</v>
      </c>
      <c r="B63" s="19"/>
    </row>
    <row r="64" spans="1:2" ht="12.75">
      <c r="A64" s="17">
        <v>54</v>
      </c>
      <c r="B64" s="19"/>
    </row>
    <row r="65" spans="1:2" ht="12.75">
      <c r="A65" s="17">
        <v>55</v>
      </c>
      <c r="B65" s="19"/>
    </row>
    <row r="66" spans="1:2" ht="12.75">
      <c r="A66" s="17">
        <v>56</v>
      </c>
      <c r="B66" s="19"/>
    </row>
    <row r="67" spans="1:2" ht="12.75">
      <c r="A67" s="17">
        <v>57</v>
      </c>
      <c r="B67" s="19"/>
    </row>
    <row r="68" spans="1:2" ht="12.75">
      <c r="A68" s="17">
        <v>58</v>
      </c>
      <c r="B68" s="19"/>
    </row>
    <row r="69" spans="1:2" ht="12.75">
      <c r="A69" s="17">
        <v>59</v>
      </c>
      <c r="B69" s="19"/>
    </row>
    <row r="70" spans="1:2" ht="12.75">
      <c r="A70" s="17">
        <v>60</v>
      </c>
      <c r="B70" s="19"/>
    </row>
    <row r="71" spans="1:2" ht="12.75">
      <c r="A71" s="17">
        <v>61</v>
      </c>
      <c r="B71" s="19"/>
    </row>
    <row r="72" spans="1:2" ht="12.75">
      <c r="A72" s="17">
        <v>62</v>
      </c>
      <c r="B72" s="19"/>
    </row>
    <row r="73" spans="1:2" ht="12.75">
      <c r="A73" s="17">
        <v>63</v>
      </c>
      <c r="B73" s="19"/>
    </row>
    <row r="74" spans="1:2" ht="12.75">
      <c r="A74" s="17">
        <v>64</v>
      </c>
      <c r="B74" s="19"/>
    </row>
    <row r="75" spans="1:2" ht="12.75">
      <c r="A75" s="17">
        <v>65</v>
      </c>
      <c r="B75" s="19"/>
    </row>
    <row r="76" spans="1:2" ht="12.75">
      <c r="A76" s="17">
        <v>66</v>
      </c>
      <c r="B76" s="19"/>
    </row>
    <row r="77" spans="1:2" ht="12.75">
      <c r="A77" s="17">
        <v>67</v>
      </c>
      <c r="B77" s="19"/>
    </row>
    <row r="78" spans="1:2" ht="12.75">
      <c r="A78" s="17">
        <v>68</v>
      </c>
      <c r="B78" s="19"/>
    </row>
    <row r="79" spans="1:2" ht="12.75">
      <c r="A79" s="17">
        <v>69</v>
      </c>
      <c r="B79" s="19"/>
    </row>
    <row r="80" spans="1:2" ht="12.75">
      <c r="A80" s="17">
        <v>70</v>
      </c>
      <c r="B80" s="19"/>
    </row>
    <row r="81" spans="1:2" ht="12.75">
      <c r="A81" s="17">
        <v>71</v>
      </c>
      <c r="B81" s="19"/>
    </row>
    <row r="82" spans="1:2" ht="12.75">
      <c r="A82" s="17">
        <v>72</v>
      </c>
      <c r="B82" s="19"/>
    </row>
    <row r="83" spans="1:2" ht="12.75">
      <c r="A83" s="17">
        <v>73</v>
      </c>
      <c r="B83" s="19"/>
    </row>
    <row r="84" spans="1:2" ht="12.75">
      <c r="A84" s="17">
        <v>74</v>
      </c>
      <c r="B84" s="19"/>
    </row>
    <row r="85" spans="1:2" ht="12.75">
      <c r="A85" s="17">
        <v>75</v>
      </c>
      <c r="B85" s="19"/>
    </row>
    <row r="86" spans="1:2" ht="12.75">
      <c r="A86" s="17">
        <v>76</v>
      </c>
      <c r="B86" s="19"/>
    </row>
    <row r="87" spans="1:2" ht="12.75">
      <c r="A87" s="17">
        <v>77</v>
      </c>
      <c r="B87" s="19"/>
    </row>
    <row r="88" spans="1:2" ht="12.75">
      <c r="A88" s="17">
        <v>78</v>
      </c>
      <c r="B88" s="19"/>
    </row>
    <row r="89" spans="1:2" ht="12.75">
      <c r="A89" s="17">
        <v>79</v>
      </c>
      <c r="B89" s="19"/>
    </row>
    <row r="90" spans="1:2" ht="12.75">
      <c r="A90" s="17">
        <v>80</v>
      </c>
      <c r="B90" s="19"/>
    </row>
    <row r="91" spans="1:2" ht="12.75">
      <c r="A91" s="17">
        <v>81</v>
      </c>
      <c r="B91" s="19"/>
    </row>
    <row r="92" spans="1:2" ht="12.75">
      <c r="A92" s="17">
        <v>82</v>
      </c>
      <c r="B92" s="19"/>
    </row>
    <row r="93" spans="1:2" ht="12.75">
      <c r="A93" s="17">
        <v>83</v>
      </c>
      <c r="B93" s="19"/>
    </row>
    <row r="94" spans="1:2" ht="12.75">
      <c r="A94" s="17">
        <v>84</v>
      </c>
      <c r="B94" s="19"/>
    </row>
    <row r="95" spans="1:2" ht="12.75">
      <c r="A95" s="17">
        <v>85</v>
      </c>
      <c r="B95" s="19"/>
    </row>
    <row r="96" spans="1:2" ht="12.75">
      <c r="A96" s="17">
        <v>86</v>
      </c>
      <c r="B96" s="19"/>
    </row>
    <row r="97" spans="1:2" ht="12.75">
      <c r="A97" s="17">
        <v>87</v>
      </c>
      <c r="B97" s="19"/>
    </row>
    <row r="98" spans="1:2" ht="12.75">
      <c r="A98" s="17">
        <v>88</v>
      </c>
      <c r="B98" s="19"/>
    </row>
    <row r="99" spans="1:2" ht="12.75">
      <c r="A99" s="17">
        <v>89</v>
      </c>
      <c r="B99" s="19"/>
    </row>
    <row r="100" spans="1:2" ht="12.75">
      <c r="A100" s="17">
        <v>90</v>
      </c>
      <c r="B100" s="19"/>
    </row>
    <row r="101" spans="1:2" ht="12.75">
      <c r="A101" s="17">
        <v>91</v>
      </c>
      <c r="B101" s="19"/>
    </row>
    <row r="102" spans="1:2" ht="12.75">
      <c r="A102" s="17">
        <v>92</v>
      </c>
      <c r="B102" s="19"/>
    </row>
    <row r="103" spans="1:2" ht="12.75">
      <c r="A103" s="17">
        <v>93</v>
      </c>
      <c r="B103" s="19"/>
    </row>
    <row r="104" spans="1:2" ht="12.75">
      <c r="A104" s="17">
        <v>94</v>
      </c>
      <c r="B104" s="19"/>
    </row>
    <row r="105" spans="1:2" ht="12.75">
      <c r="A105" s="17">
        <v>95</v>
      </c>
      <c r="B105" s="19"/>
    </row>
    <row r="106" spans="1:2" ht="12.75">
      <c r="A106" s="17">
        <v>96</v>
      </c>
      <c r="B106" s="19"/>
    </row>
    <row r="107" spans="1:2" ht="12.75">
      <c r="A107" s="17">
        <v>97</v>
      </c>
      <c r="B107" s="19"/>
    </row>
    <row r="108" spans="1:2" ht="12.75">
      <c r="A108" s="17">
        <v>98</v>
      </c>
      <c r="B108" s="19"/>
    </row>
    <row r="109" spans="1:2" ht="12.75">
      <c r="A109" s="17">
        <v>99</v>
      </c>
      <c r="B109" s="19"/>
    </row>
    <row r="110" spans="1:2" ht="12.75">
      <c r="A110" s="17">
        <v>100</v>
      </c>
      <c r="B110" s="19"/>
    </row>
    <row r="111" spans="1:2" ht="12.75">
      <c r="A111" s="17">
        <v>101</v>
      </c>
      <c r="B111" s="19"/>
    </row>
    <row r="112" spans="1:2" ht="12.75">
      <c r="A112" s="17">
        <v>102</v>
      </c>
      <c r="B112" s="19"/>
    </row>
    <row r="113" spans="1:2" ht="12.75">
      <c r="A113" s="17">
        <v>103</v>
      </c>
      <c r="B113" s="19"/>
    </row>
    <row r="114" spans="1:2" ht="12.75">
      <c r="A114" s="17">
        <v>104</v>
      </c>
      <c r="B114" s="19"/>
    </row>
    <row r="115" spans="1:2" ht="12.75">
      <c r="A115" s="17">
        <v>105</v>
      </c>
      <c r="B115" s="19"/>
    </row>
    <row r="116" spans="1:2" ht="12.75">
      <c r="A116" s="17">
        <v>106</v>
      </c>
      <c r="B116" s="19"/>
    </row>
    <row r="117" spans="1:2" ht="12.75">
      <c r="A117" s="17">
        <v>107</v>
      </c>
      <c r="B117" s="19"/>
    </row>
    <row r="118" spans="1:2" ht="12.75">
      <c r="A118" s="17">
        <v>108</v>
      </c>
      <c r="B118" s="19"/>
    </row>
    <row r="119" spans="1:2" ht="12.75">
      <c r="A119" s="17">
        <v>109</v>
      </c>
      <c r="B119" s="19"/>
    </row>
    <row r="120" spans="1:2" ht="12.75">
      <c r="A120" s="17">
        <v>110</v>
      </c>
      <c r="B120" s="19"/>
    </row>
    <row r="121" spans="1:2" ht="12.75">
      <c r="A121" s="17">
        <v>111</v>
      </c>
      <c r="B121" s="19"/>
    </row>
    <row r="122" spans="1:2" ht="12.75">
      <c r="A122" s="17">
        <v>112</v>
      </c>
      <c r="B122" s="19"/>
    </row>
    <row r="123" spans="1:2" ht="12.75">
      <c r="A123" s="17">
        <v>113</v>
      </c>
      <c r="B123" s="19"/>
    </row>
    <row r="124" spans="1:2" ht="12.75">
      <c r="A124" s="17">
        <v>114</v>
      </c>
      <c r="B124" s="19"/>
    </row>
    <row r="125" spans="1:2" ht="12.75">
      <c r="A125" s="17">
        <v>115</v>
      </c>
      <c r="B125" s="19"/>
    </row>
    <row r="126" spans="1:2" ht="12.75">
      <c r="A126" s="17">
        <v>116</v>
      </c>
      <c r="B126" s="19"/>
    </row>
    <row r="127" spans="1:2" ht="12.75">
      <c r="A127" s="17">
        <v>117</v>
      </c>
      <c r="B127" s="19"/>
    </row>
    <row r="128" spans="1:2" ht="12.75">
      <c r="A128" s="17">
        <v>118</v>
      </c>
      <c r="B128" s="19"/>
    </row>
    <row r="129" spans="1:2" ht="12.75">
      <c r="A129" s="17">
        <v>119</v>
      </c>
      <c r="B129" s="19"/>
    </row>
    <row r="130" spans="1:2" ht="12.75">
      <c r="A130" s="17">
        <v>120</v>
      </c>
      <c r="B130" s="19"/>
    </row>
    <row r="131" spans="1:2" ht="12.75">
      <c r="A131" s="17">
        <v>121</v>
      </c>
      <c r="B131" s="19"/>
    </row>
    <row r="132" spans="1:2" ht="12.75">
      <c r="A132" s="17">
        <v>122</v>
      </c>
      <c r="B132" s="19"/>
    </row>
    <row r="133" spans="1:2" ht="12.75">
      <c r="A133" s="17">
        <v>123</v>
      </c>
      <c r="B133" s="19"/>
    </row>
    <row r="134" spans="1:2" ht="12.75">
      <c r="A134" s="17">
        <v>124</v>
      </c>
      <c r="B134" s="19"/>
    </row>
    <row r="135" spans="1:2" ht="12.75">
      <c r="A135" s="17">
        <v>125</v>
      </c>
      <c r="B135" s="19"/>
    </row>
    <row r="136" spans="1:2" ht="12.75">
      <c r="A136" s="17">
        <v>126</v>
      </c>
      <c r="B136" s="19"/>
    </row>
    <row r="137" spans="1:2" ht="12.75">
      <c r="A137" s="17">
        <v>127</v>
      </c>
      <c r="B137" s="19"/>
    </row>
    <row r="138" spans="1:2" ht="12.75">
      <c r="A138" s="17">
        <v>128</v>
      </c>
      <c r="B138" s="19"/>
    </row>
    <row r="139" spans="1:2" ht="12.75">
      <c r="A139" s="17">
        <v>129</v>
      </c>
      <c r="B139" s="19"/>
    </row>
    <row r="140" spans="1:2" ht="12.75">
      <c r="A140" s="17">
        <v>130</v>
      </c>
      <c r="B140" s="19"/>
    </row>
    <row r="141" spans="1:2" ht="12.75">
      <c r="A141" s="17">
        <v>131</v>
      </c>
      <c r="B141" s="19"/>
    </row>
    <row r="142" spans="1:2" ht="12.75">
      <c r="A142" s="17">
        <v>132</v>
      </c>
      <c r="B142" s="19"/>
    </row>
    <row r="143" spans="1:2" ht="12.75">
      <c r="A143" s="17">
        <v>133</v>
      </c>
      <c r="B143" s="19"/>
    </row>
    <row r="144" spans="1:2" ht="12.75">
      <c r="A144" s="17">
        <v>134</v>
      </c>
      <c r="B144" s="19"/>
    </row>
    <row r="145" spans="1:2" ht="12.75">
      <c r="A145" s="17">
        <v>135</v>
      </c>
      <c r="B145" s="19"/>
    </row>
    <row r="146" spans="1:2" ht="12.75">
      <c r="A146" s="17">
        <v>136</v>
      </c>
      <c r="B146" s="19"/>
    </row>
    <row r="147" spans="1:2" ht="12.75">
      <c r="A147" s="17">
        <v>137</v>
      </c>
      <c r="B147" s="19"/>
    </row>
    <row r="148" spans="1:2" ht="12.75">
      <c r="A148" s="17">
        <v>138</v>
      </c>
      <c r="B148" s="19"/>
    </row>
    <row r="149" spans="1:2" ht="12.75">
      <c r="A149" s="17">
        <v>139</v>
      </c>
      <c r="B149" s="19"/>
    </row>
    <row r="150" spans="1:2" ht="12.75">
      <c r="A150" s="17">
        <v>140</v>
      </c>
      <c r="B150" s="19"/>
    </row>
    <row r="151" spans="1:2" ht="12.75">
      <c r="A151" s="17">
        <v>141</v>
      </c>
      <c r="B151" s="19"/>
    </row>
    <row r="152" spans="1:2" ht="12.75">
      <c r="A152" s="17">
        <v>142</v>
      </c>
      <c r="B152" s="19"/>
    </row>
    <row r="153" spans="1:2" ht="12.75">
      <c r="A153" s="17">
        <v>143</v>
      </c>
      <c r="B153" s="19"/>
    </row>
    <row r="154" spans="1:2" ht="12.75">
      <c r="A154" s="17">
        <v>144</v>
      </c>
      <c r="B154" s="19"/>
    </row>
    <row r="155" spans="1:2" ht="12.75">
      <c r="A155" s="17">
        <v>145</v>
      </c>
      <c r="B155" s="19"/>
    </row>
    <row r="156" spans="1:2" ht="12.75">
      <c r="A156" s="17">
        <v>146</v>
      </c>
      <c r="B156" s="19"/>
    </row>
    <row r="157" spans="1:2" ht="12.75">
      <c r="A157" s="17">
        <v>147</v>
      </c>
      <c r="B157" s="19"/>
    </row>
    <row r="158" spans="1:2" ht="12.75">
      <c r="A158" s="17">
        <v>148</v>
      </c>
      <c r="B158" s="19"/>
    </row>
    <row r="159" spans="1:2" ht="12.75">
      <c r="A159" s="17">
        <v>149</v>
      </c>
      <c r="B159" s="19"/>
    </row>
    <row r="160" spans="1:2" ht="12.75">
      <c r="A160" s="17">
        <v>150</v>
      </c>
      <c r="B160" s="19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Z164"/>
  <sheetViews>
    <sheetView showGridLines="0" zoomScale="90" zoomScaleNormal="90" workbookViewId="0" topLeftCell="A1">
      <pane xSplit="3" ySplit="8" topLeftCell="U9" activePane="bottomRight" state="frozen"/>
      <selection pane="topLeft" activeCell="A1" sqref="A1"/>
      <selection pane="topRight" activeCell="U1" sqref="U1"/>
      <selection pane="bottomLeft" activeCell="A9" sqref="A9"/>
      <selection pane="bottomRight" activeCell="AU8" sqref="AU8"/>
    </sheetView>
  </sheetViews>
  <sheetFormatPr defaultColWidth="11.421875" defaultRowHeight="12.75"/>
  <cols>
    <col min="1" max="1" width="4.421875" style="7" customWidth="1"/>
    <col min="2" max="2" width="5.421875" style="7" customWidth="1"/>
    <col min="3" max="3" width="23.140625" style="7" customWidth="1"/>
    <col min="4" max="102" width="3.421875" style="7" customWidth="1"/>
    <col min="103" max="103" width="4.00390625" style="7" customWidth="1"/>
    <col min="104" max="104" width="9.8515625" style="7" customWidth="1"/>
    <col min="105" max="110" width="3.421875" style="7" customWidth="1"/>
    <col min="111" max="16384" width="11.7109375" style="7" customWidth="1"/>
  </cols>
  <sheetData>
    <row r="2" spans="1:97" ht="12.75" customHeight="1">
      <c r="A2" s="109" t="s">
        <v>30</v>
      </c>
      <c r="B2" s="109"/>
      <c r="C2" s="109"/>
      <c r="E2" s="20"/>
      <c r="F2" s="20"/>
      <c r="G2" s="21"/>
      <c r="H2" s="22">
        <v>1</v>
      </c>
      <c r="I2" s="23" t="s">
        <v>31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 t="s">
        <v>32</v>
      </c>
      <c r="AG2" s="23"/>
      <c r="AH2" s="23" t="s">
        <v>31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 t="s">
        <v>32</v>
      </c>
      <c r="BV2" s="23"/>
      <c r="BW2" s="23" t="s">
        <v>31</v>
      </c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7" ht="12.75">
      <c r="A3" s="109"/>
      <c r="B3" s="109"/>
      <c r="C3" s="109"/>
      <c r="E3" s="20"/>
      <c r="F3" s="20"/>
      <c r="G3" s="21"/>
      <c r="H3" s="22">
        <v>0</v>
      </c>
      <c r="I3" s="23" t="s">
        <v>33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 t="s">
        <v>34</v>
      </c>
      <c r="AG3" s="23"/>
      <c r="AH3" s="23" t="s">
        <v>33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 t="s">
        <v>34</v>
      </c>
      <c r="BV3" s="23"/>
      <c r="BW3" s="23" t="s">
        <v>33</v>
      </c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12.75">
      <c r="A4" s="109"/>
      <c r="B4" s="109"/>
      <c r="C4" s="109"/>
      <c r="E4" s="20"/>
      <c r="F4" s="20"/>
      <c r="G4" s="21"/>
      <c r="H4" s="22" t="s">
        <v>35</v>
      </c>
      <c r="I4" s="23" t="s">
        <v>36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 t="s">
        <v>37</v>
      </c>
      <c r="AG4" s="23"/>
      <c r="AH4" s="23" t="s">
        <v>36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 t="s">
        <v>37</v>
      </c>
      <c r="BV4" s="23"/>
      <c r="BW4" s="23" t="s">
        <v>36</v>
      </c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3" ht="12.75">
      <c r="A5" s="109"/>
      <c r="B5" s="109"/>
      <c r="C5" s="109"/>
    </row>
    <row r="6" spans="4:30" ht="12.75">
      <c r="D6" s="24" t="s">
        <v>38</v>
      </c>
      <c r="K6" s="110" t="s">
        <v>39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3:103" ht="12.75">
      <c r="C7" s="25" t="s">
        <v>28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  <c r="BB7" s="26">
        <v>51</v>
      </c>
      <c r="BC7" s="26">
        <v>52</v>
      </c>
      <c r="BD7" s="26">
        <v>53</v>
      </c>
      <c r="BE7" s="26">
        <v>54</v>
      </c>
      <c r="BF7" s="26">
        <v>55</v>
      </c>
      <c r="BG7" s="26">
        <v>56</v>
      </c>
      <c r="BH7" s="26">
        <v>57</v>
      </c>
      <c r="BI7" s="26">
        <v>58</v>
      </c>
      <c r="BJ7" s="26">
        <v>59</v>
      </c>
      <c r="BK7" s="26">
        <v>60</v>
      </c>
      <c r="BL7" s="26">
        <v>61</v>
      </c>
      <c r="BM7" s="26">
        <v>62</v>
      </c>
      <c r="BN7" s="26">
        <v>63</v>
      </c>
      <c r="BO7" s="26">
        <v>64</v>
      </c>
      <c r="BP7" s="26">
        <v>65</v>
      </c>
      <c r="BQ7" s="26">
        <v>66</v>
      </c>
      <c r="BR7" s="26">
        <v>67</v>
      </c>
      <c r="BS7" s="26">
        <v>68</v>
      </c>
      <c r="BT7" s="26">
        <v>69</v>
      </c>
      <c r="BU7" s="26">
        <v>70</v>
      </c>
      <c r="BV7" s="26">
        <v>71</v>
      </c>
      <c r="BW7" s="26">
        <v>72</v>
      </c>
      <c r="BX7" s="26">
        <v>73</v>
      </c>
      <c r="BY7" s="26">
        <v>74</v>
      </c>
      <c r="BZ7" s="26">
        <v>75</v>
      </c>
      <c r="CA7" s="26">
        <v>76</v>
      </c>
      <c r="CB7" s="26">
        <v>77</v>
      </c>
      <c r="CC7" s="26">
        <v>78</v>
      </c>
      <c r="CD7" s="26">
        <v>79</v>
      </c>
      <c r="CE7" s="26">
        <v>80</v>
      </c>
      <c r="CF7" s="26">
        <v>81</v>
      </c>
      <c r="CG7" s="26">
        <v>82</v>
      </c>
      <c r="CH7" s="26">
        <v>83</v>
      </c>
      <c r="CI7" s="26">
        <v>84</v>
      </c>
      <c r="CJ7" s="26">
        <v>85</v>
      </c>
      <c r="CK7" s="26">
        <v>86</v>
      </c>
      <c r="CL7" s="26">
        <v>87</v>
      </c>
      <c r="CM7" s="26">
        <v>88</v>
      </c>
      <c r="CN7" s="26">
        <v>89</v>
      </c>
      <c r="CO7" s="26">
        <v>90</v>
      </c>
      <c r="CP7" s="26">
        <v>91</v>
      </c>
      <c r="CQ7" s="26">
        <v>92</v>
      </c>
      <c r="CR7" s="26">
        <v>93</v>
      </c>
      <c r="CS7" s="26">
        <v>94</v>
      </c>
      <c r="CT7" s="26">
        <v>95</v>
      </c>
      <c r="CU7" s="26">
        <v>96</v>
      </c>
      <c r="CV7" s="26">
        <v>97</v>
      </c>
      <c r="CW7" s="26">
        <v>98</v>
      </c>
      <c r="CX7" s="26">
        <v>99</v>
      </c>
      <c r="CY7" s="26">
        <v>100</v>
      </c>
    </row>
    <row r="8" spans="3:103" ht="12.75">
      <c r="C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2:103" ht="12.75">
      <c r="B9" s="17">
        <v>1</v>
      </c>
      <c r="C9" s="28">
        <f>IF(ISBLANK('Liste élèves'!B11),"",('Liste élèves'!B11))</f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</row>
    <row r="10" spans="2:103" ht="12.75">
      <c r="B10" s="17">
        <v>2</v>
      </c>
      <c r="C10" s="30">
        <f>IF(ISBLANK('Liste élèves'!B12),"",('Liste élèves'!B12))</f>
      </c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1"/>
      <c r="Y10" s="29"/>
      <c r="Z10" s="29"/>
      <c r="AA10" s="29"/>
      <c r="AB10" s="29"/>
      <c r="AC10" s="29"/>
      <c r="AD10" s="29"/>
      <c r="AE10" s="31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</row>
    <row r="11" spans="2:103" ht="12.75">
      <c r="B11" s="17">
        <v>3</v>
      </c>
      <c r="C11" s="28">
        <f>IF(ISBLANK('Liste élèves'!B13),"",('Liste élèves'!B13))</f>
      </c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1"/>
      <c r="Y11" s="29"/>
      <c r="Z11" s="29"/>
      <c r="AA11" s="29"/>
      <c r="AB11" s="29"/>
      <c r="AC11" s="29"/>
      <c r="AD11" s="29"/>
      <c r="AE11" s="31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</row>
    <row r="12" spans="2:103" ht="12.75">
      <c r="B12" s="17">
        <v>4</v>
      </c>
      <c r="C12" s="30">
        <f>IF(ISBLANK('Liste élèves'!B14),"",('Liste élèves'!B14))</f>
      </c>
      <c r="D12" s="29"/>
      <c r="E12" s="29"/>
      <c r="F12" s="29"/>
      <c r="G12" s="29"/>
      <c r="H12" s="29"/>
      <c r="I12" s="29"/>
      <c r="J12" s="29"/>
      <c r="K12" s="29"/>
      <c r="L12" s="3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1"/>
      <c r="Y12" s="29"/>
      <c r="Z12" s="29"/>
      <c r="AA12" s="29"/>
      <c r="AB12" s="29"/>
      <c r="AC12" s="29"/>
      <c r="AD12" s="29"/>
      <c r="AE12" s="31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</row>
    <row r="13" spans="2:103" ht="12.75">
      <c r="B13" s="17">
        <v>5</v>
      </c>
      <c r="C13" s="28">
        <f>IF(ISBLANK('Liste élèves'!B15),"",('Liste élèves'!B15))</f>
      </c>
      <c r="D13" s="29"/>
      <c r="E13" s="29"/>
      <c r="F13" s="29"/>
      <c r="G13" s="29"/>
      <c r="H13" s="29"/>
      <c r="I13" s="29"/>
      <c r="J13" s="29"/>
      <c r="K13" s="29"/>
      <c r="L13" s="3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1"/>
      <c r="Y13" s="29"/>
      <c r="Z13" s="29"/>
      <c r="AA13" s="29"/>
      <c r="AB13" s="29"/>
      <c r="AC13" s="29"/>
      <c r="AD13" s="29"/>
      <c r="AE13" s="31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</row>
    <row r="14" spans="2:103" ht="12.75">
      <c r="B14" s="17">
        <v>6</v>
      </c>
      <c r="C14" s="30">
        <f>IF(ISBLANK('Liste élèves'!B16),"",('Liste élèves'!B16))</f>
      </c>
      <c r="D14" s="29"/>
      <c r="E14" s="29"/>
      <c r="F14" s="29"/>
      <c r="G14" s="29"/>
      <c r="H14" s="29"/>
      <c r="I14" s="29"/>
      <c r="J14" s="29"/>
      <c r="K14" s="29"/>
      <c r="L14" s="31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1"/>
      <c r="Y14" s="29"/>
      <c r="Z14" s="29"/>
      <c r="AA14" s="29"/>
      <c r="AB14" s="29"/>
      <c r="AC14" s="29"/>
      <c r="AD14" s="29"/>
      <c r="AE14" s="31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</row>
    <row r="15" spans="2:103" ht="12.75">
      <c r="B15" s="17">
        <v>7</v>
      </c>
      <c r="C15" s="30">
        <f>IF(ISBLANK('Liste élèves'!B17),"",('Liste élèves'!B17))</f>
      </c>
      <c r="D15" s="29"/>
      <c r="E15" s="29"/>
      <c r="F15" s="29"/>
      <c r="G15" s="29"/>
      <c r="H15" s="29"/>
      <c r="I15" s="29"/>
      <c r="J15" s="29"/>
      <c r="K15" s="29"/>
      <c r="L15" s="3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1"/>
      <c r="Y15" s="29"/>
      <c r="Z15" s="29"/>
      <c r="AA15" s="29"/>
      <c r="AB15" s="29"/>
      <c r="AC15" s="29"/>
      <c r="AD15" s="29"/>
      <c r="AE15" s="31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2:103" ht="12.75">
      <c r="B16" s="17">
        <v>8</v>
      </c>
      <c r="C16" s="30">
        <f>IF(ISBLANK('Liste élèves'!B18),"",('Liste élèves'!B18))</f>
      </c>
      <c r="D16" s="29"/>
      <c r="E16" s="29"/>
      <c r="F16" s="29"/>
      <c r="G16" s="29"/>
      <c r="H16" s="29"/>
      <c r="I16" s="29"/>
      <c r="J16" s="29"/>
      <c r="K16" s="29"/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1"/>
      <c r="Y16" s="29"/>
      <c r="Z16" s="29"/>
      <c r="AA16" s="29"/>
      <c r="AB16" s="29"/>
      <c r="AC16" s="29"/>
      <c r="AD16" s="29"/>
      <c r="AE16" s="31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</row>
    <row r="17" spans="2:103" ht="12.75">
      <c r="B17" s="17">
        <v>9</v>
      </c>
      <c r="C17" s="30">
        <f>IF(ISBLANK('Liste élèves'!B19),"",('Liste élèves'!B19))</f>
      </c>
      <c r="D17" s="29"/>
      <c r="E17" s="29"/>
      <c r="F17" s="29"/>
      <c r="G17" s="29"/>
      <c r="H17" s="29"/>
      <c r="I17" s="29"/>
      <c r="J17" s="29"/>
      <c r="K17" s="29"/>
      <c r="L17" s="3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/>
      <c r="Y17" s="29"/>
      <c r="Z17" s="29"/>
      <c r="AA17" s="29"/>
      <c r="AB17" s="29"/>
      <c r="AC17" s="29"/>
      <c r="AD17" s="29"/>
      <c r="AE17" s="31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2:103" ht="12.75">
      <c r="B18" s="17">
        <v>10</v>
      </c>
      <c r="C18" s="30">
        <f>IF(ISBLANK('Liste élèves'!B20),"",('Liste élèves'!B20))</f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</row>
    <row r="19" spans="2:103" ht="12.75">
      <c r="B19" s="17">
        <v>11</v>
      </c>
      <c r="C19" s="30">
        <f>IF(ISBLANK('Liste élèves'!B21),"",('Liste élèves'!B21))</f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</row>
    <row r="20" spans="2:103" ht="12.75">
      <c r="B20" s="17">
        <v>12</v>
      </c>
      <c r="C20" s="30">
        <f>IF(ISBLANK('Liste élèves'!B22),"",('Liste élèves'!B22))</f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</row>
    <row r="21" spans="2:103" ht="12.75">
      <c r="B21" s="17">
        <v>13</v>
      </c>
      <c r="C21" s="30">
        <f>IF(ISBLANK('Liste élèves'!B23),"",('Liste élèves'!B23))</f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</row>
    <row r="22" spans="2:103" ht="12.75">
      <c r="B22" s="17">
        <v>14</v>
      </c>
      <c r="C22" s="30">
        <f>IF(ISBLANK('Liste élèves'!B24),"",('Liste élèves'!B24))</f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</row>
    <row r="23" spans="2:103" ht="12.75">
      <c r="B23" s="17">
        <v>15</v>
      </c>
      <c r="C23" s="30">
        <f>IF(ISBLANK('Liste élèves'!B25),"",('Liste élèves'!B25))</f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</row>
    <row r="24" spans="2:103" ht="12.75">
      <c r="B24" s="17">
        <v>16</v>
      </c>
      <c r="C24" s="30">
        <f>IF(ISBLANK('Liste élèves'!B26),"",('Liste élèves'!B26))</f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</row>
    <row r="25" spans="2:103" ht="12.75">
      <c r="B25" s="17">
        <v>17</v>
      </c>
      <c r="C25" s="30">
        <f>IF(ISBLANK('Liste élèves'!B27),"",('Liste élèves'!B27))</f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2:103" ht="12.75">
      <c r="B26" s="17">
        <v>18</v>
      </c>
      <c r="C26" s="30">
        <f>IF(ISBLANK('Liste élèves'!B28),"",('Liste élèves'!B28))</f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7" spans="2:103" ht="12.75">
      <c r="B27" s="17">
        <v>19</v>
      </c>
      <c r="C27" s="30">
        <f>IF(ISBLANK('Liste élèves'!B29),"",('Liste élèves'!B29))</f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</row>
    <row r="28" spans="2:103" ht="12.75">
      <c r="B28" s="17">
        <v>20</v>
      </c>
      <c r="C28" s="30">
        <f>IF(ISBLANK('Liste élèves'!B30),"",('Liste élèves'!B30))</f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</row>
    <row r="29" spans="2:103" ht="12.75">
      <c r="B29" s="17">
        <v>21</v>
      </c>
      <c r="C29" s="30">
        <f>IF(ISBLANK('Liste élèves'!B31),"",('Liste élèves'!B31))</f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</row>
    <row r="30" spans="2:103" ht="12.75">
      <c r="B30" s="17">
        <v>22</v>
      </c>
      <c r="C30" s="30">
        <f>IF(ISBLANK('Liste élèves'!B32),"",('Liste élèves'!B32))</f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</row>
    <row r="31" spans="2:103" ht="12.75">
      <c r="B31" s="17">
        <v>23</v>
      </c>
      <c r="C31" s="30">
        <f>IF(ISBLANK('Liste élèves'!B33),"",('Liste élèves'!B33))</f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</row>
    <row r="32" spans="2:103" ht="12.75">
      <c r="B32" s="17">
        <v>24</v>
      </c>
      <c r="C32" s="30">
        <f>IF(ISBLANK('Liste élèves'!B34),"",('Liste élèves'!B34))</f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</row>
    <row r="33" spans="2:103" ht="12.75">
      <c r="B33" s="17">
        <v>25</v>
      </c>
      <c r="C33" s="30">
        <f>IF(ISBLANK('Liste élèves'!B35),"",('Liste élèves'!B35))</f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</row>
    <row r="34" spans="2:103" ht="12.75">
      <c r="B34" s="17">
        <v>26</v>
      </c>
      <c r="C34" s="30">
        <f>IF(ISBLANK('Liste élèves'!B36),"",('Liste élèves'!B36))</f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</row>
    <row r="35" spans="2:103" ht="12.75">
      <c r="B35" s="17">
        <v>27</v>
      </c>
      <c r="C35" s="30">
        <f>IF(ISBLANK('Liste élèves'!B37),"",('Liste élèves'!B37))</f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</row>
    <row r="36" spans="2:103" ht="12.75">
      <c r="B36" s="17">
        <v>28</v>
      </c>
      <c r="C36" s="30">
        <f>IF(ISBLANK('Liste élèves'!B38),"",('Liste élèves'!B38))</f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</row>
    <row r="37" spans="2:103" ht="12.75">
      <c r="B37" s="17">
        <v>29</v>
      </c>
      <c r="C37" s="30">
        <f>IF(ISBLANK('Liste élèves'!B39),"",('Liste élèves'!B39))</f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</row>
    <row r="38" spans="2:103" ht="12.75">
      <c r="B38" s="17">
        <v>30</v>
      </c>
      <c r="C38" s="30">
        <f>IF(ISBLANK('Liste élèves'!B40),"",('Liste élèves'!B40))</f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</row>
    <row r="39" spans="2:103" ht="12.75">
      <c r="B39" s="17">
        <v>31</v>
      </c>
      <c r="C39" s="30">
        <f>IF(ISBLANK('Liste élèves'!B41),"",('Liste élèves'!B41))</f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</row>
    <row r="40" spans="2:103" ht="12.75">
      <c r="B40" s="17">
        <v>32</v>
      </c>
      <c r="C40" s="30">
        <f>IF(ISBLANK('Liste élèves'!B42),"",('Liste élèves'!B42))</f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</row>
    <row r="41" spans="2:103" ht="12.75">
      <c r="B41" s="17">
        <v>33</v>
      </c>
      <c r="C41" s="30">
        <f>IF(ISBLANK('Liste élèves'!B43),"",('Liste élèves'!B43))</f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</row>
    <row r="42" spans="2:103" ht="12.75">
      <c r="B42" s="17">
        <v>34</v>
      </c>
      <c r="C42" s="30">
        <f>IF(ISBLANK('Liste élèves'!B44),"",('Liste élèves'!B44))</f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</row>
    <row r="43" spans="2:103" ht="12.75">
      <c r="B43" s="17">
        <v>35</v>
      </c>
      <c r="C43" s="30">
        <f>IF(ISBLANK('Liste élèves'!B45),"",('Liste élèves'!B45))</f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</row>
    <row r="44" spans="2:103" ht="12.75">
      <c r="B44" s="17">
        <v>36</v>
      </c>
      <c r="C44" s="30">
        <f>IF(ISBLANK('Liste élèves'!B46),"",('Liste élèves'!B46))</f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</row>
    <row r="45" spans="2:103" ht="12.75">
      <c r="B45" s="17">
        <v>37</v>
      </c>
      <c r="C45" s="30">
        <f>IF(ISBLANK('Liste élèves'!B47),"",('Liste élèves'!B47))</f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</row>
    <row r="46" spans="2:103" ht="12.75">
      <c r="B46" s="17">
        <v>38</v>
      </c>
      <c r="C46" s="30">
        <f>IF(ISBLANK('Liste élèves'!B48),"",('Liste élèves'!B48))</f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</row>
    <row r="47" spans="2:103" ht="12.75">
      <c r="B47" s="17">
        <v>39</v>
      </c>
      <c r="C47" s="30">
        <f>IF(ISBLANK('Liste élèves'!B49),"",('Liste élèves'!B49))</f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</row>
    <row r="48" spans="2:103" ht="12.75">
      <c r="B48" s="17">
        <v>40</v>
      </c>
      <c r="C48" s="30">
        <f>IF(ISBLANK('Liste élèves'!B50),"",('Liste élèves'!B50))</f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</row>
    <row r="49" spans="2:103" ht="12.75">
      <c r="B49" s="17">
        <v>41</v>
      </c>
      <c r="C49" s="30">
        <f>IF(ISBLANK('Liste élèves'!B51),"",('Liste élèves'!B51))</f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</row>
    <row r="50" spans="2:103" ht="12.75">
      <c r="B50" s="17">
        <v>42</v>
      </c>
      <c r="C50" s="30">
        <f>IF(ISBLANK('Liste élèves'!B52),"",('Liste élèves'!B52))</f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</row>
    <row r="51" spans="2:103" ht="12.75">
      <c r="B51" s="17">
        <v>43</v>
      </c>
      <c r="C51" s="30">
        <f>IF(ISBLANK('Liste élèves'!B53),"",('Liste élèves'!B53))</f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</row>
    <row r="52" spans="2:103" ht="12.75">
      <c r="B52" s="17">
        <v>44</v>
      </c>
      <c r="C52" s="30">
        <f>IF(ISBLANK('Liste élèves'!B54),"",('Liste élèves'!B54))</f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</row>
    <row r="53" spans="2:103" ht="12.75">
      <c r="B53" s="17">
        <v>45</v>
      </c>
      <c r="C53" s="30">
        <f>IF(ISBLANK('Liste élèves'!B55),"",('Liste élèves'!B55))</f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</row>
    <row r="54" spans="2:103" ht="12.75">
      <c r="B54" s="17">
        <v>46</v>
      </c>
      <c r="C54" s="30">
        <f>IF(ISBLANK('Liste élèves'!B56),"",('Liste élèves'!B56))</f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</row>
    <row r="55" spans="2:103" ht="12.75">
      <c r="B55" s="17">
        <v>47</v>
      </c>
      <c r="C55" s="30">
        <f>IF(ISBLANK('Liste élèves'!B57),"",('Liste élèves'!B57))</f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</row>
    <row r="56" spans="2:103" ht="12.75">
      <c r="B56" s="17">
        <v>48</v>
      </c>
      <c r="C56" s="30">
        <f>IF(ISBLANK('Liste élèves'!B58),"",('Liste élèves'!B58))</f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</row>
    <row r="57" spans="2:103" ht="12.75">
      <c r="B57" s="17">
        <v>49</v>
      </c>
      <c r="C57" s="30">
        <f>IF(ISBLANK('Liste élèves'!B59),"",('Liste élèves'!B59))</f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</row>
    <row r="58" spans="2:103" ht="12.75">
      <c r="B58" s="17">
        <v>50</v>
      </c>
      <c r="C58" s="30">
        <f>IF(ISBLANK('Liste élèves'!B60),"",('Liste élèves'!B60))</f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</row>
    <row r="59" spans="2:103" ht="12.75">
      <c r="B59" s="17">
        <v>51</v>
      </c>
      <c r="C59" s="30">
        <f>IF(ISBLANK('Liste élèves'!B61),"",('Liste élèves'!B61))</f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</row>
    <row r="60" spans="2:103" ht="12.75">
      <c r="B60" s="17">
        <v>52</v>
      </c>
      <c r="C60" s="30">
        <f>IF(ISBLANK('Liste élèves'!B62),"",('Liste élèves'!B62))</f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</row>
    <row r="61" spans="2:103" ht="12.75">
      <c r="B61" s="17">
        <v>53</v>
      </c>
      <c r="C61" s="30">
        <f>IF(ISBLANK('Liste élèves'!B63),"",('Liste élèves'!B63))</f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</row>
    <row r="62" spans="2:103" ht="12.75">
      <c r="B62" s="17">
        <v>54</v>
      </c>
      <c r="C62" s="30">
        <f>IF(ISBLANK('Liste élèves'!B64),"",('Liste élèves'!B64))</f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</row>
    <row r="63" spans="2:103" ht="12.75">
      <c r="B63" s="17">
        <v>55</v>
      </c>
      <c r="C63" s="30">
        <f>IF(ISBLANK('Liste élèves'!B65),"",('Liste élèves'!B65))</f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</row>
    <row r="64" spans="2:103" ht="12.75">
      <c r="B64" s="17">
        <v>56</v>
      </c>
      <c r="C64" s="30">
        <f>IF(ISBLANK('Liste élèves'!B66),"",('Liste élèves'!B66))</f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</row>
    <row r="65" spans="2:103" ht="12.75">
      <c r="B65" s="17">
        <v>57</v>
      </c>
      <c r="C65" s="30">
        <f>IF(ISBLANK('Liste élèves'!B67),"",('Liste élèves'!B67))</f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</row>
    <row r="66" spans="2:103" ht="12.75">
      <c r="B66" s="17">
        <v>58</v>
      </c>
      <c r="C66" s="30">
        <f>IF(ISBLANK('Liste élèves'!B68),"",('Liste élèves'!B68))</f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</row>
    <row r="67" spans="2:103" ht="12.75">
      <c r="B67" s="17">
        <v>59</v>
      </c>
      <c r="C67" s="30">
        <f>IF(ISBLANK('Liste élèves'!B69),"",('Liste élèves'!B69))</f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</row>
    <row r="68" spans="2:103" ht="12.75">
      <c r="B68" s="17">
        <v>60</v>
      </c>
      <c r="C68" s="30">
        <f>IF(ISBLANK('Liste élèves'!B70),"",('Liste élèves'!B70))</f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</row>
    <row r="69" spans="2:103" ht="12.75">
      <c r="B69" s="17">
        <v>61</v>
      </c>
      <c r="C69" s="30">
        <f>IF(ISBLANK('Liste élèves'!B71),"",('Liste élèves'!B71))</f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</row>
    <row r="70" spans="2:103" ht="12.75">
      <c r="B70" s="17">
        <v>62</v>
      </c>
      <c r="C70" s="30">
        <f>IF(ISBLANK('Liste élèves'!B72),"",('Liste élèves'!B72))</f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</row>
    <row r="71" spans="2:103" ht="12.75">
      <c r="B71" s="17">
        <v>63</v>
      </c>
      <c r="C71" s="30">
        <f>IF(ISBLANK('Liste élèves'!B73),"",('Liste élèves'!B73))</f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</row>
    <row r="72" spans="2:103" ht="12.75">
      <c r="B72" s="17">
        <v>64</v>
      </c>
      <c r="C72" s="30">
        <f>IF(ISBLANK('Liste élèves'!B74),"",('Liste élèves'!B74))</f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</row>
    <row r="73" spans="2:103" ht="12.75">
      <c r="B73" s="17">
        <v>65</v>
      </c>
      <c r="C73" s="30">
        <f>IF(ISBLANK('Liste élèves'!B75),"",('Liste élèves'!B75))</f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</row>
    <row r="74" spans="2:103" ht="12.75">
      <c r="B74" s="17">
        <v>66</v>
      </c>
      <c r="C74" s="30">
        <f>IF(ISBLANK('Liste élèves'!B76),"",('Liste élèves'!B76))</f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</row>
    <row r="75" spans="2:103" ht="12.75">
      <c r="B75" s="17">
        <v>67</v>
      </c>
      <c r="C75" s="30">
        <f>IF(ISBLANK('Liste élèves'!B77),"",('Liste élèves'!B77))</f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</row>
    <row r="76" spans="2:103" ht="12.75">
      <c r="B76" s="17">
        <v>68</v>
      </c>
      <c r="C76" s="30">
        <f>IF(ISBLANK('Liste élèves'!B78),"",('Liste élèves'!B78))</f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</row>
    <row r="77" spans="2:103" ht="12.75">
      <c r="B77" s="17">
        <v>69</v>
      </c>
      <c r="C77" s="30">
        <f>IF(ISBLANK('Liste élèves'!B79),"",('Liste élèves'!B79))</f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</row>
    <row r="78" spans="2:103" ht="12.75">
      <c r="B78" s="17">
        <v>70</v>
      </c>
      <c r="C78" s="30">
        <f>IF(ISBLANK('Liste élèves'!B80),"",('Liste élèves'!B80))</f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</row>
    <row r="79" spans="2:103" ht="12.75">
      <c r="B79" s="17">
        <v>71</v>
      </c>
      <c r="C79" s="30">
        <f>IF(ISBLANK('Liste élèves'!B81),"",('Liste élèves'!B81))</f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</row>
    <row r="80" spans="2:103" ht="12.75">
      <c r="B80" s="17">
        <v>72</v>
      </c>
      <c r="C80" s="30">
        <f>IF(ISBLANK('Liste élèves'!B82),"",('Liste élèves'!B82))</f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</row>
    <row r="81" spans="2:103" ht="12.75">
      <c r="B81" s="17">
        <v>73</v>
      </c>
      <c r="C81" s="30">
        <f>IF(ISBLANK('Liste élèves'!B83),"",('Liste élèves'!B83))</f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</row>
    <row r="82" spans="2:103" ht="12.75">
      <c r="B82" s="17">
        <v>74</v>
      </c>
      <c r="C82" s="30">
        <f>IF(ISBLANK('Liste élèves'!B84),"",('Liste élèves'!B84))</f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</row>
    <row r="83" spans="2:103" ht="12.75">
      <c r="B83" s="17">
        <v>75</v>
      </c>
      <c r="C83" s="30">
        <f>IF(ISBLANK('Liste élèves'!B85),"",('Liste élèves'!B85))</f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</row>
    <row r="84" spans="2:103" ht="12.75">
      <c r="B84" s="17">
        <v>76</v>
      </c>
      <c r="C84" s="30">
        <f>IF(ISBLANK('Liste élèves'!B86),"",('Liste élèves'!B86))</f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</row>
    <row r="85" spans="2:103" ht="12.75">
      <c r="B85" s="17">
        <v>77</v>
      </c>
      <c r="C85" s="30">
        <f>IF(ISBLANK('Liste élèves'!B87),"",('Liste élèves'!B87))</f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</row>
    <row r="86" spans="2:103" ht="12.75">
      <c r="B86" s="17">
        <v>78</v>
      </c>
      <c r="C86" s="30">
        <f>IF(ISBLANK('Liste élèves'!B88),"",('Liste élèves'!B88))</f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</row>
    <row r="87" spans="2:103" ht="12.75">
      <c r="B87" s="17">
        <v>79</v>
      </c>
      <c r="C87" s="30">
        <f>IF(ISBLANK('Liste élèves'!B89),"",('Liste élèves'!B89))</f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</row>
    <row r="88" spans="2:103" ht="12.75">
      <c r="B88" s="17">
        <v>80</v>
      </c>
      <c r="C88" s="30">
        <f>IF(ISBLANK('Liste élèves'!B90),"",('Liste élèves'!B90))</f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</row>
    <row r="89" spans="2:103" ht="12.75">
      <c r="B89" s="17">
        <v>81</v>
      </c>
      <c r="C89" s="30">
        <f>IF(ISBLANK('Liste élèves'!B91),"",('Liste élèves'!B91))</f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</row>
    <row r="90" spans="2:103" ht="12.75">
      <c r="B90" s="17">
        <v>82</v>
      </c>
      <c r="C90" s="30">
        <f>IF(ISBLANK('Liste élèves'!B92),"",('Liste élèves'!B92))</f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</row>
    <row r="91" spans="2:103" ht="12.75">
      <c r="B91" s="17">
        <v>83</v>
      </c>
      <c r="C91" s="30">
        <f>IF(ISBLANK('Liste élèves'!B93),"",('Liste élèves'!B93))</f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</row>
    <row r="92" spans="2:103" ht="12.75">
      <c r="B92" s="17">
        <v>84</v>
      </c>
      <c r="C92" s="30">
        <f>IF(ISBLANK('Liste élèves'!B94),"",('Liste élèves'!B94))</f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</row>
    <row r="93" spans="2:103" ht="12.75">
      <c r="B93" s="17">
        <v>85</v>
      </c>
      <c r="C93" s="30">
        <f>IF(ISBLANK('Liste élèves'!B95),"",('Liste élèves'!B95))</f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</row>
    <row r="94" spans="2:103" ht="12.75">
      <c r="B94" s="17">
        <v>86</v>
      </c>
      <c r="C94" s="30">
        <f>IF(ISBLANK('Liste élèves'!B96),"",('Liste élèves'!B96))</f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</row>
    <row r="95" spans="2:103" ht="12.75">
      <c r="B95" s="17">
        <v>87</v>
      </c>
      <c r="C95" s="30">
        <f>IF(ISBLANK('Liste élèves'!B97),"",('Liste élèves'!B97))</f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</row>
    <row r="96" spans="2:103" ht="12.75">
      <c r="B96" s="17">
        <v>88</v>
      </c>
      <c r="C96" s="30">
        <f>IF(ISBLANK('Liste élèves'!B98),"",('Liste élèves'!B98))</f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</row>
    <row r="97" spans="2:103" ht="12.75">
      <c r="B97" s="17">
        <v>89</v>
      </c>
      <c r="C97" s="30">
        <f>IF(ISBLANK('Liste élèves'!B99),"",('Liste élèves'!B99))</f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</row>
    <row r="98" spans="2:103" ht="12.75">
      <c r="B98" s="17">
        <v>90</v>
      </c>
      <c r="C98" s="30">
        <f>IF(ISBLANK('Liste élèves'!B100),"",('Liste élèves'!B100))</f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</row>
    <row r="99" spans="2:103" ht="12.75">
      <c r="B99" s="17">
        <v>91</v>
      </c>
      <c r="C99" s="30">
        <f>IF(ISBLANK('Liste élèves'!B101),"",('Liste élèves'!B101))</f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</row>
    <row r="100" spans="2:103" ht="12.75">
      <c r="B100" s="17">
        <v>92</v>
      </c>
      <c r="C100" s="30">
        <f>IF(ISBLANK('Liste élèves'!B102),"",('Liste élèves'!B102))</f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</row>
    <row r="101" spans="2:103" ht="12.75">
      <c r="B101" s="17">
        <v>93</v>
      </c>
      <c r="C101" s="30">
        <f>IF(ISBLANK('Liste élèves'!B103),"",('Liste élèves'!B103))</f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</row>
    <row r="102" spans="2:103" ht="12.75">
      <c r="B102" s="17">
        <v>94</v>
      </c>
      <c r="C102" s="30">
        <f>IF(ISBLANK('Liste élèves'!B104),"",('Liste élèves'!B104))</f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</row>
    <row r="103" spans="2:103" ht="12.75">
      <c r="B103" s="17">
        <v>95</v>
      </c>
      <c r="C103" s="30">
        <f>IF(ISBLANK('Liste élèves'!B105),"",('Liste élèves'!B105))</f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</row>
    <row r="104" spans="2:103" ht="12.75">
      <c r="B104" s="17">
        <v>96</v>
      </c>
      <c r="C104" s="30">
        <f>IF(ISBLANK('Liste élèves'!B106),"",('Liste élèves'!B106))</f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</row>
    <row r="105" spans="2:103" ht="12.75">
      <c r="B105" s="17">
        <v>97</v>
      </c>
      <c r="C105" s="30">
        <f>IF(ISBLANK('Liste élèves'!B107),"",('Liste élèves'!B107))</f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</row>
    <row r="106" spans="2:103" ht="12.75">
      <c r="B106" s="17">
        <v>98</v>
      </c>
      <c r="C106" s="30">
        <f>IF(ISBLANK('Liste élèves'!B108),"",('Liste élèves'!B108))</f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</row>
    <row r="107" spans="2:103" ht="12.75">
      <c r="B107" s="17">
        <v>99</v>
      </c>
      <c r="C107" s="30">
        <f>IF(ISBLANK('Liste élèves'!B109),"",('Liste élèves'!B109))</f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</row>
    <row r="108" spans="2:103" ht="12.75">
      <c r="B108" s="17">
        <v>100</v>
      </c>
      <c r="C108" s="30">
        <f>IF(ISBLANK('Liste élèves'!B110),"",('Liste élèves'!B110))</f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</row>
    <row r="109" spans="2:103" ht="12.75">
      <c r="B109" s="17">
        <v>101</v>
      </c>
      <c r="C109" s="30">
        <f>IF(ISBLANK('Liste élèves'!B111),"",('Liste élèves'!B111))</f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</row>
    <row r="110" spans="2:103" ht="12.75">
      <c r="B110" s="17">
        <v>102</v>
      </c>
      <c r="C110" s="30">
        <f>IF(ISBLANK('Liste élèves'!B112),"",('Liste élèves'!B112))</f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</row>
    <row r="111" spans="2:103" ht="12.75">
      <c r="B111" s="17">
        <v>103</v>
      </c>
      <c r="C111" s="30">
        <f>IF(ISBLANK('Liste élèves'!B113),"",('Liste élèves'!B113))</f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</row>
    <row r="112" spans="2:103" ht="12.75">
      <c r="B112" s="17">
        <v>104</v>
      </c>
      <c r="C112" s="30">
        <f>IF(ISBLANK('Liste élèves'!B114),"",('Liste élèves'!B114))</f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</row>
    <row r="113" spans="2:103" ht="12.75">
      <c r="B113" s="17">
        <v>105</v>
      </c>
      <c r="C113" s="30">
        <f>IF(ISBLANK('Liste élèves'!B115),"",('Liste élèves'!B115))</f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</row>
    <row r="114" spans="2:103" ht="12.75">
      <c r="B114" s="17">
        <v>106</v>
      </c>
      <c r="C114" s="30">
        <f>IF(ISBLANK('Liste élèves'!B116),"",('Liste élèves'!B116))</f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</row>
    <row r="115" spans="2:103" ht="12.75">
      <c r="B115" s="17">
        <v>107</v>
      </c>
      <c r="C115" s="30">
        <f>IF(ISBLANK('Liste élèves'!B117),"",('Liste élèves'!B117))</f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</row>
    <row r="116" spans="2:103" ht="12.75">
      <c r="B116" s="17">
        <v>108</v>
      </c>
      <c r="C116" s="30">
        <f>IF(ISBLANK('Liste élèves'!B118),"",('Liste élèves'!B118))</f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</row>
    <row r="117" spans="2:103" ht="12.75">
      <c r="B117" s="17">
        <v>109</v>
      </c>
      <c r="C117" s="30">
        <f>IF(ISBLANK('Liste élèves'!B119),"",('Liste élèves'!B119))</f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</row>
    <row r="118" spans="2:103" ht="12.75">
      <c r="B118" s="17">
        <v>110</v>
      </c>
      <c r="C118" s="30">
        <f>IF(ISBLANK('Liste élèves'!B120),"",('Liste élèves'!B120))</f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</row>
    <row r="119" spans="2:103" ht="12.75">
      <c r="B119" s="17">
        <v>111</v>
      </c>
      <c r="C119" s="30">
        <f>IF(ISBLANK('Liste élèves'!B121),"",('Liste élèves'!B121))</f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</row>
    <row r="120" spans="2:103" ht="12.75">
      <c r="B120" s="17">
        <v>112</v>
      </c>
      <c r="C120" s="30">
        <f>IF(ISBLANK('Liste élèves'!B122),"",('Liste élèves'!B122))</f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</row>
    <row r="121" spans="2:103" ht="12.75">
      <c r="B121" s="17">
        <v>113</v>
      </c>
      <c r="C121" s="30">
        <f>IF(ISBLANK('Liste élèves'!B123),"",('Liste élèves'!B123))</f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</row>
    <row r="122" spans="2:103" ht="12.75">
      <c r="B122" s="17">
        <v>114</v>
      </c>
      <c r="C122" s="30">
        <f>IF(ISBLANK('Liste élèves'!B124),"",('Liste élèves'!B124))</f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</row>
    <row r="123" spans="2:103" ht="12.75">
      <c r="B123" s="17">
        <v>115</v>
      </c>
      <c r="C123" s="30">
        <f>IF(ISBLANK('Liste élèves'!B125),"",('Liste élèves'!B125))</f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</row>
    <row r="124" spans="2:103" ht="12.75">
      <c r="B124" s="17">
        <v>116</v>
      </c>
      <c r="C124" s="30">
        <f>IF(ISBLANK('Liste élèves'!B126),"",('Liste élèves'!B126))</f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</row>
    <row r="125" spans="2:103" ht="12.75">
      <c r="B125" s="17">
        <v>117</v>
      </c>
      <c r="C125" s="30">
        <f>IF(ISBLANK('Liste élèves'!B127),"",('Liste élèves'!B127))</f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</row>
    <row r="126" spans="2:103" ht="12.75">
      <c r="B126" s="17">
        <v>118</v>
      </c>
      <c r="C126" s="30">
        <f>IF(ISBLANK('Liste élèves'!B128),"",('Liste élèves'!B128))</f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</row>
    <row r="127" spans="2:103" ht="12.75">
      <c r="B127" s="17">
        <v>119</v>
      </c>
      <c r="C127" s="30">
        <f>IF(ISBLANK('Liste élèves'!B129),"",('Liste élèves'!B129))</f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</row>
    <row r="128" spans="2:103" ht="12.75">
      <c r="B128" s="17">
        <v>120</v>
      </c>
      <c r="C128" s="30">
        <f>IF(ISBLANK('Liste élèves'!B130),"",('Liste élèves'!B130))</f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</row>
    <row r="129" spans="2:103" ht="12.75">
      <c r="B129" s="17">
        <v>121</v>
      </c>
      <c r="C129" s="30">
        <f>IF(ISBLANK('Liste élèves'!B131),"",('Liste élèves'!B131))</f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</row>
    <row r="130" spans="2:103" ht="12.75">
      <c r="B130" s="17">
        <v>122</v>
      </c>
      <c r="C130" s="30">
        <f>IF(ISBLANK('Liste élèves'!B132),"",('Liste élèves'!B132))</f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</row>
    <row r="131" spans="2:103" ht="12.75">
      <c r="B131" s="17">
        <v>123</v>
      </c>
      <c r="C131" s="30">
        <f>IF(ISBLANK('Liste élèves'!B133),"",('Liste élèves'!B133))</f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</row>
    <row r="132" spans="2:103" ht="12.75">
      <c r="B132" s="17">
        <v>124</v>
      </c>
      <c r="C132" s="30">
        <f>IF(ISBLANK('Liste élèves'!B134),"",('Liste élèves'!B134))</f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</row>
    <row r="133" spans="2:103" ht="12.75">
      <c r="B133" s="17">
        <v>125</v>
      </c>
      <c r="C133" s="30">
        <f>IF(ISBLANK('Liste élèves'!B135),"",('Liste élèves'!B135))</f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</row>
    <row r="134" spans="2:103" ht="12.75">
      <c r="B134" s="17">
        <v>126</v>
      </c>
      <c r="C134" s="30">
        <f>IF(ISBLANK('Liste élèves'!B136),"",('Liste élèves'!B136))</f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</row>
    <row r="135" spans="2:103" ht="12.75">
      <c r="B135" s="17">
        <v>127</v>
      </c>
      <c r="C135" s="30">
        <f>IF(ISBLANK('Liste élèves'!B137),"",('Liste élèves'!B137))</f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</row>
    <row r="136" spans="2:103" ht="12.75">
      <c r="B136" s="17">
        <v>128</v>
      </c>
      <c r="C136" s="30">
        <f>IF(ISBLANK('Liste élèves'!B138),"",('Liste élèves'!B138))</f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</row>
    <row r="137" spans="2:103" ht="12.75">
      <c r="B137" s="17">
        <v>129</v>
      </c>
      <c r="C137" s="30">
        <f>IF(ISBLANK('Liste élèves'!B139),"",('Liste élèves'!B139))</f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</row>
    <row r="138" spans="2:103" ht="12.75">
      <c r="B138" s="17">
        <v>130</v>
      </c>
      <c r="C138" s="30">
        <f>IF(ISBLANK('Liste élèves'!B140),"",('Liste élèves'!B140))</f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</row>
    <row r="139" spans="2:103" ht="12.75">
      <c r="B139" s="17">
        <v>131</v>
      </c>
      <c r="C139" s="30">
        <f>IF(ISBLANK('Liste élèves'!B141),"",('Liste élèves'!B141))</f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</row>
    <row r="140" spans="2:103" ht="12.75">
      <c r="B140" s="17">
        <v>132</v>
      </c>
      <c r="C140" s="30">
        <f>IF(ISBLANK('Liste élèves'!B142),"",('Liste élèves'!B142))</f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</row>
    <row r="141" spans="2:103" ht="12.75">
      <c r="B141" s="17">
        <v>133</v>
      </c>
      <c r="C141" s="30">
        <f>IF(ISBLANK('Liste élèves'!B143),"",('Liste élèves'!B143))</f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</row>
    <row r="142" spans="2:103" ht="12.75">
      <c r="B142" s="17">
        <v>134</v>
      </c>
      <c r="C142" s="30">
        <f>IF(ISBLANK('Liste élèves'!B144),"",('Liste élèves'!B144))</f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</row>
    <row r="143" spans="2:103" ht="12.75">
      <c r="B143" s="17">
        <v>135</v>
      </c>
      <c r="C143" s="30">
        <f>IF(ISBLANK('Liste élèves'!B145),"",('Liste élèves'!B145))</f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</row>
    <row r="144" spans="2:103" ht="12.75">
      <c r="B144" s="17">
        <v>136</v>
      </c>
      <c r="C144" s="30">
        <f>IF(ISBLANK('Liste élèves'!B146),"",('Liste élèves'!B146))</f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</row>
    <row r="145" spans="2:103" ht="12.75">
      <c r="B145" s="17">
        <v>137</v>
      </c>
      <c r="C145" s="30">
        <f>IF(ISBLANK('Liste élèves'!B147),"",('Liste élèves'!B147))</f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</row>
    <row r="146" spans="2:103" ht="12.75">
      <c r="B146" s="17">
        <v>138</v>
      </c>
      <c r="C146" s="30">
        <f>IF(ISBLANK('Liste élèves'!B148),"",('Liste élèves'!B148))</f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</row>
    <row r="147" spans="2:103" ht="12.75">
      <c r="B147" s="17">
        <v>139</v>
      </c>
      <c r="C147" s="30">
        <f>IF(ISBLANK('Liste élèves'!B149),"",('Liste élèves'!B149))</f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</row>
    <row r="148" spans="2:103" ht="12.75">
      <c r="B148" s="17">
        <v>140</v>
      </c>
      <c r="C148" s="30">
        <f>IF(ISBLANK('Liste élèves'!B150),"",('Liste élèves'!B150))</f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</row>
    <row r="149" spans="2:103" ht="12.75">
      <c r="B149" s="17">
        <v>141</v>
      </c>
      <c r="C149" s="30">
        <f>IF(ISBLANK('Liste élèves'!B151),"",('Liste élèves'!B151))</f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</row>
    <row r="150" spans="2:103" ht="12.75">
      <c r="B150" s="17">
        <v>142</v>
      </c>
      <c r="C150" s="30">
        <f>IF(ISBLANK('Liste élèves'!B152),"",('Liste élèves'!B152))</f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</row>
    <row r="151" spans="2:103" ht="12.75">
      <c r="B151" s="17">
        <v>143</v>
      </c>
      <c r="C151" s="30">
        <f>IF(ISBLANK('Liste élèves'!B153),"",('Liste élèves'!B153))</f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</row>
    <row r="152" spans="2:103" ht="12.75">
      <c r="B152" s="17">
        <v>144</v>
      </c>
      <c r="C152" s="30">
        <f>IF(ISBLANK('Liste élèves'!B154),"",('Liste élèves'!B154))</f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</row>
    <row r="153" spans="2:103" ht="12.75">
      <c r="B153" s="17">
        <v>145</v>
      </c>
      <c r="C153" s="30">
        <f>IF(ISBLANK('Liste élèves'!B155),"",('Liste élèves'!B155))</f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</row>
    <row r="154" spans="2:103" ht="12.75">
      <c r="B154" s="17">
        <v>146</v>
      </c>
      <c r="C154" s="30">
        <f>IF(ISBLANK('Liste élèves'!B156),"",('Liste élèves'!B156))</f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</row>
    <row r="155" spans="2:103" ht="12.75">
      <c r="B155" s="17">
        <v>147</v>
      </c>
      <c r="C155" s="30">
        <f>IF(ISBLANK('Liste élèves'!B157),"",('Liste élèves'!B157))</f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</row>
    <row r="156" spans="2:103" ht="12.75">
      <c r="B156" s="17">
        <v>148</v>
      </c>
      <c r="C156" s="30">
        <f>IF(ISBLANK('Liste élèves'!B158),"",('Liste élèves'!B158))</f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</row>
    <row r="157" spans="2:103" ht="12.75">
      <c r="B157" s="17">
        <v>149</v>
      </c>
      <c r="C157" s="30">
        <f>IF(ISBLANK('Liste élèves'!B159),"",('Liste élèves'!B159))</f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</row>
    <row r="158" spans="2:103" ht="12.75">
      <c r="B158" s="17">
        <v>150</v>
      </c>
      <c r="C158" s="30">
        <f>IF(ISBLANK('Liste élèves'!B160),"",('Liste élèves'!B160))</f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</row>
    <row r="159" spans="4:104" ht="12.75" hidden="1">
      <c r="D159" s="7">
        <f>IF(D8="","",D7&amp;"-")</f>
      </c>
      <c r="E159" s="7">
        <f aca="true" t="shared" si="0" ref="E159:BP159">IF(E8="","",E7&amp;"-")</f>
      </c>
      <c r="F159" s="7">
        <f t="shared" si="0"/>
      </c>
      <c r="G159" s="7">
        <f t="shared" si="0"/>
      </c>
      <c r="H159" s="7">
        <f t="shared" si="0"/>
      </c>
      <c r="I159" s="7">
        <f t="shared" si="0"/>
      </c>
      <c r="J159" s="7">
        <f t="shared" si="0"/>
      </c>
      <c r="K159" s="7">
        <f t="shared" si="0"/>
      </c>
      <c r="L159" s="7">
        <f t="shared" si="0"/>
      </c>
      <c r="M159" s="7">
        <f t="shared" si="0"/>
      </c>
      <c r="N159" s="7">
        <f t="shared" si="0"/>
      </c>
      <c r="O159" s="7">
        <f t="shared" si="0"/>
      </c>
      <c r="P159" s="7">
        <f t="shared" si="0"/>
      </c>
      <c r="Q159" s="7">
        <f t="shared" si="0"/>
      </c>
      <c r="R159" s="7">
        <f t="shared" si="0"/>
      </c>
      <c r="S159" s="7">
        <f t="shared" si="0"/>
      </c>
      <c r="T159" s="7">
        <f t="shared" si="0"/>
      </c>
      <c r="U159" s="7">
        <f t="shared" si="0"/>
      </c>
      <c r="V159" s="7">
        <f t="shared" si="0"/>
      </c>
      <c r="W159" s="7">
        <f t="shared" si="0"/>
      </c>
      <c r="X159" s="7">
        <f t="shared" si="0"/>
      </c>
      <c r="Y159" s="7">
        <f t="shared" si="0"/>
      </c>
      <c r="Z159" s="7">
        <f t="shared" si="0"/>
      </c>
      <c r="AA159" s="7">
        <f t="shared" si="0"/>
      </c>
      <c r="AB159" s="7">
        <f t="shared" si="0"/>
      </c>
      <c r="AC159" s="7">
        <f t="shared" si="0"/>
      </c>
      <c r="AD159" s="7">
        <f t="shared" si="0"/>
      </c>
      <c r="AE159" s="7">
        <f t="shared" si="0"/>
      </c>
      <c r="AF159" s="7">
        <f t="shared" si="0"/>
      </c>
      <c r="AG159" s="7">
        <f t="shared" si="0"/>
      </c>
      <c r="AH159" s="7">
        <f t="shared" si="0"/>
      </c>
      <c r="AI159" s="7">
        <f t="shared" si="0"/>
      </c>
      <c r="AJ159" s="7">
        <f t="shared" si="0"/>
      </c>
      <c r="AK159" s="7">
        <f t="shared" si="0"/>
      </c>
      <c r="AL159" s="7">
        <f t="shared" si="0"/>
      </c>
      <c r="AM159" s="7">
        <f t="shared" si="0"/>
      </c>
      <c r="AN159" s="7">
        <f t="shared" si="0"/>
      </c>
      <c r="AO159" s="7">
        <f t="shared" si="0"/>
      </c>
      <c r="AP159" s="7">
        <f t="shared" si="0"/>
      </c>
      <c r="AQ159" s="7">
        <f t="shared" si="0"/>
      </c>
      <c r="AR159" s="7">
        <f t="shared" si="0"/>
      </c>
      <c r="AS159" s="7">
        <f t="shared" si="0"/>
      </c>
      <c r="AT159" s="7">
        <f t="shared" si="0"/>
      </c>
      <c r="AU159" s="7">
        <f t="shared" si="0"/>
      </c>
      <c r="AV159" s="7">
        <f t="shared" si="0"/>
      </c>
      <c r="AW159" s="7">
        <f t="shared" si="0"/>
      </c>
      <c r="AX159" s="7">
        <f t="shared" si="0"/>
      </c>
      <c r="AY159" s="7">
        <f t="shared" si="0"/>
      </c>
      <c r="AZ159" s="7">
        <f t="shared" si="0"/>
      </c>
      <c r="BA159" s="7">
        <f t="shared" si="0"/>
      </c>
      <c r="BB159" s="7">
        <f t="shared" si="0"/>
      </c>
      <c r="BC159" s="7">
        <f t="shared" si="0"/>
      </c>
      <c r="BD159" s="7">
        <f t="shared" si="0"/>
      </c>
      <c r="BE159" s="7">
        <f t="shared" si="0"/>
      </c>
      <c r="BF159" s="7">
        <f t="shared" si="0"/>
      </c>
      <c r="BG159" s="7">
        <f t="shared" si="0"/>
      </c>
      <c r="BH159" s="7">
        <f t="shared" si="0"/>
      </c>
      <c r="BI159" s="7">
        <f t="shared" si="0"/>
      </c>
      <c r="BJ159" s="7">
        <f t="shared" si="0"/>
      </c>
      <c r="BK159" s="7">
        <f t="shared" si="0"/>
      </c>
      <c r="BL159" s="7">
        <f t="shared" si="0"/>
      </c>
      <c r="BM159" s="7">
        <f t="shared" si="0"/>
      </c>
      <c r="BN159" s="7">
        <f t="shared" si="0"/>
      </c>
      <c r="BO159" s="7">
        <f t="shared" si="0"/>
      </c>
      <c r="BP159" s="7">
        <f t="shared" si="0"/>
      </c>
      <c r="BQ159" s="7">
        <f aca="true" t="shared" si="1" ref="BQ159:CY159">IF(BQ8="","",BQ7&amp;"-")</f>
      </c>
      <c r="BR159" s="7">
        <f t="shared" si="1"/>
      </c>
      <c r="BS159" s="7">
        <f t="shared" si="1"/>
      </c>
      <c r="BT159" s="7">
        <f t="shared" si="1"/>
      </c>
      <c r="BU159" s="7">
        <f t="shared" si="1"/>
      </c>
      <c r="BV159" s="7">
        <f t="shared" si="1"/>
      </c>
      <c r="BW159" s="7">
        <f t="shared" si="1"/>
      </c>
      <c r="BX159" s="7">
        <f t="shared" si="1"/>
      </c>
      <c r="BY159" s="7">
        <f t="shared" si="1"/>
      </c>
      <c r="BZ159" s="7">
        <f t="shared" si="1"/>
      </c>
      <c r="CA159" s="7">
        <f t="shared" si="1"/>
      </c>
      <c r="CB159" s="7">
        <f t="shared" si="1"/>
      </c>
      <c r="CC159" s="7">
        <f t="shared" si="1"/>
      </c>
      <c r="CD159" s="7">
        <f t="shared" si="1"/>
      </c>
      <c r="CE159" s="7">
        <f t="shared" si="1"/>
      </c>
      <c r="CF159" s="7">
        <f t="shared" si="1"/>
      </c>
      <c r="CG159" s="7">
        <f t="shared" si="1"/>
      </c>
      <c r="CH159" s="7">
        <f t="shared" si="1"/>
      </c>
      <c r="CI159" s="7">
        <f t="shared" si="1"/>
      </c>
      <c r="CJ159" s="7">
        <f t="shared" si="1"/>
      </c>
      <c r="CK159" s="7">
        <f t="shared" si="1"/>
      </c>
      <c r="CL159" s="7">
        <f t="shared" si="1"/>
      </c>
      <c r="CM159" s="7">
        <f t="shared" si="1"/>
      </c>
      <c r="CN159" s="7">
        <f t="shared" si="1"/>
      </c>
      <c r="CO159" s="7">
        <f t="shared" si="1"/>
      </c>
      <c r="CP159" s="7">
        <f t="shared" si="1"/>
      </c>
      <c r="CQ159" s="7">
        <f t="shared" si="1"/>
      </c>
      <c r="CR159" s="7">
        <f t="shared" si="1"/>
      </c>
      <c r="CS159" s="7">
        <f t="shared" si="1"/>
      </c>
      <c r="CT159" s="7">
        <f t="shared" si="1"/>
      </c>
      <c r="CU159" s="7">
        <f t="shared" si="1"/>
      </c>
      <c r="CV159" s="7">
        <f t="shared" si="1"/>
      </c>
      <c r="CW159" s="7">
        <f t="shared" si="1"/>
      </c>
      <c r="CX159" s="7">
        <f t="shared" si="1"/>
      </c>
      <c r="CY159" s="7">
        <f t="shared" si="1"/>
      </c>
      <c r="CZ159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0" ht="12.75" hidden="1">
      <c r="CZ160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</c>
    </row>
    <row r="161" ht="12.75" hidden="1">
      <c r="CZ161" s="7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2" ht="12.75" hidden="1">
      <c r="CZ162" s="7">
        <f>100-COUNTIF(D159:CY159,"")</f>
        <v>0</v>
      </c>
    </row>
    <row r="163" ht="12.75" hidden="1">
      <c r="CZ163" s="7">
        <f>60-COUNTIF(D159:BK159,"")</f>
        <v>0</v>
      </c>
    </row>
    <row r="164" ht="12.75" hidden="1">
      <c r="CZ164" s="7">
        <f>40-COUNTIF(BL159:CY159,"")</f>
        <v>0</v>
      </c>
    </row>
    <row r="165" ht="12.75" hidden="1"/>
    <row r="166" ht="12.75" hidden="1"/>
    <row r="167" ht="12.75" hidden="1"/>
  </sheetData>
  <sheetProtection sheet="1" objects="1" scenarios="1"/>
  <mergeCells count="2">
    <mergeCell ref="A2:C5"/>
    <mergeCell ref="K6:AD6"/>
  </mergeCells>
  <conditionalFormatting sqref="C15:C158">
    <cfRule type="expression" priority="1" dxfId="0" stopIfTrue="1">
      <formula>MOD(ROW(D9),2)</formula>
    </cfRule>
  </conditionalFormatting>
  <dataValidations count="1">
    <dataValidation type="list" allowBlank="1" showDropDown="1" showErrorMessage="1" errorTitle="Erreur de saisie" error="Codes possibles : &#10;- Code 1 : Bonne réponse&#10;- Code 0 : Réponse erronée ou absence de réponse&#10;- Code A : Absence de l'élève" sqref="D9:CY158">
      <formula1>"0,1,A"</formula1>
      <formula2>0</formula2>
    </dataValidation>
  </dataValidations>
  <printOptions horizontalCentered="1"/>
  <pageMargins left="0" right="0.19652777777777777" top="0.31527777777777777" bottom="0.31527777777777777" header="0.5118055555555555" footer="0.5118055555555555"/>
  <pageSetup horizontalDpi="300" verticalDpi="300" orientation="landscape" paperSize="9"/>
  <rowBreaks count="1" manualBreakCount="1">
    <brk id="3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421875" defaultRowHeight="12.75"/>
  <cols>
    <col min="1" max="1" width="1.8515625" style="32" customWidth="1"/>
    <col min="2" max="2" width="5.421875" style="32" customWidth="1"/>
    <col min="3" max="3" width="23.140625" style="32" customWidth="1"/>
    <col min="4" max="12" width="10.140625" style="32" customWidth="1"/>
    <col min="13" max="13" width="10.28125" style="32" customWidth="1"/>
    <col min="14" max="22" width="0" style="32" hidden="1" customWidth="1"/>
    <col min="23" max="24" width="0" style="33" hidden="1" customWidth="1"/>
    <col min="25" max="30" width="0" style="32" hidden="1" customWidth="1"/>
    <col min="31" max="31" width="2.8515625" style="32" customWidth="1"/>
    <col min="32" max="36" width="2.7109375" style="32" customWidth="1"/>
    <col min="37" max="252" width="11.421875" style="32" customWidth="1"/>
    <col min="253" max="16384" width="11.00390625" style="7" customWidth="1"/>
  </cols>
  <sheetData>
    <row r="1" spans="2:253" s="34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4" customFormat="1" ht="12.75" customHeight="1">
      <c r="A2" s="111" t="s">
        <v>40</v>
      </c>
      <c r="B2" s="111"/>
      <c r="C2" s="111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4" customFormat="1" ht="12.75">
      <c r="A3" s="111"/>
      <c r="B3" s="111"/>
      <c r="C3" s="111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4" customFormat="1" ht="12.75">
      <c r="A4" s="111"/>
      <c r="B4" s="111"/>
      <c r="C4" s="111"/>
      <c r="D4" s="20"/>
      <c r="E4" s="20" t="s">
        <v>42</v>
      </c>
      <c r="F4" s="20"/>
      <c r="G4" s="20"/>
      <c r="H4" s="20"/>
      <c r="I4" s="20"/>
      <c r="J4" s="20"/>
      <c r="K4" s="20"/>
      <c r="L4" s="20"/>
      <c r="M4" s="20"/>
      <c r="IS4" s="7"/>
    </row>
    <row r="5" spans="1:253" s="34" customFormat="1" ht="12.75">
      <c r="A5" s="111"/>
      <c r="B5" s="111"/>
      <c r="C5" s="111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3" customFormat="1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5"/>
      <c r="M6" s="35"/>
      <c r="Q6" s="37"/>
      <c r="AE6" s="38"/>
      <c r="IS6" s="7"/>
    </row>
    <row r="7" spans="2:253" s="33" customFormat="1" ht="15" customHeight="1">
      <c r="B7" s="35"/>
      <c r="C7" s="35"/>
      <c r="D7" s="112" t="s">
        <v>43</v>
      </c>
      <c r="E7" s="112"/>
      <c r="F7" s="112"/>
      <c r="G7" s="112"/>
      <c r="H7" s="112"/>
      <c r="I7" s="113" t="s">
        <v>44</v>
      </c>
      <c r="J7" s="113"/>
      <c r="K7" s="113"/>
      <c r="L7" s="113"/>
      <c r="M7" s="113"/>
      <c r="N7" s="39"/>
      <c r="IS7" s="7"/>
    </row>
    <row r="8" spans="2:253" s="33" customFormat="1" ht="66.75" customHeight="1">
      <c r="B8" s="35"/>
      <c r="C8" s="40"/>
      <c r="D8" s="41" t="s">
        <v>45</v>
      </c>
      <c r="E8" s="41" t="s">
        <v>46</v>
      </c>
      <c r="F8" s="41" t="s">
        <v>47</v>
      </c>
      <c r="G8" s="41" t="s">
        <v>48</v>
      </c>
      <c r="H8" s="41" t="s">
        <v>49</v>
      </c>
      <c r="I8" s="41" t="s">
        <v>50</v>
      </c>
      <c r="J8" s="41" t="s">
        <v>51</v>
      </c>
      <c r="K8" s="41" t="s">
        <v>52</v>
      </c>
      <c r="L8" s="42" t="s">
        <v>53</v>
      </c>
      <c r="M8" s="42" t="s">
        <v>54</v>
      </c>
      <c r="P8" s="37"/>
      <c r="IS8" s="7"/>
    </row>
    <row r="9" spans="2:253" s="33" customFormat="1" ht="12.75">
      <c r="B9" s="35"/>
      <c r="C9" s="43" t="str">
        <f>CONCATENATE("Score moyen ",COUNTIF(P10:P159,FALSE)," élèves")</f>
        <v>Score moyen 0 élèves</v>
      </c>
      <c r="D9" s="44" t="str">
        <f>CONCATENATE(TEXT(IF(ISERROR(T9),"0",T9),"0")," /"&amp;COUNTA('Saisie résultats'!D9:I9,'Saisie résultats'!X9:AB9,'Saisie résultats'!AD9,'Saisie résultats'!BI9:BK9))</f>
        <v>0 /0</v>
      </c>
      <c r="E9" s="44" t="str">
        <f>CONCATENATE(TEXT(IF(ISERROR(U9),"0",U9),"0")," /10")</f>
        <v>0 /10</v>
      </c>
      <c r="F9" s="44" t="str">
        <f>CONCATENATE(TEXT(IF(ISERROR(V9),"0",V9),"0")," /10")</f>
        <v>0 /10</v>
      </c>
      <c r="G9" s="44" t="str">
        <f>CONCATENATE(TEXT(IF(ISERROR(W9),"0",W9),"0")," /15")</f>
        <v>0 /15</v>
      </c>
      <c r="H9" s="44" t="str">
        <f>CONCATENATE(TEXT(IF(ISERROR(X9),"0",X9),"0")," /"&amp;COUNTA('Saisie résultats'!AE9:AH9,'Saisie résultats'!AL9:AM9,'Saisie résultats'!AV9:AX9))</f>
        <v>0 /0</v>
      </c>
      <c r="I9" s="44" t="str">
        <f>CONCATENATE(TEXT(IF(ISERROR(Y9),"0",Y9),"0")," /8")</f>
        <v>0 /8</v>
      </c>
      <c r="J9" s="44" t="str">
        <f>CONCATENATE(TEXT(IF(ISERROR(Z9),"0",Z9),"0")," /12")</f>
        <v>0 /12</v>
      </c>
      <c r="K9" s="44" t="str">
        <f>CONCATENATE(TEXT(IF(ISERROR(AA9),"0",AA9),"0")," /7")</f>
        <v>0 /7</v>
      </c>
      <c r="L9" s="44" t="str">
        <f>CONCATENATE(TEXT(IF(ISERROR(AB9),"0",AB9),"0")," /7")</f>
        <v>0 /7</v>
      </c>
      <c r="M9" s="44" t="str">
        <f>CONCATENATE(TEXT(IF(ISERROR(AC9),"0",AC9),"0")," /6")</f>
        <v>0 /6</v>
      </c>
      <c r="N9" s="45"/>
      <c r="T9" s="33" t="e">
        <f aca="true" t="shared" si="0" ref="T9:AC9">AVERAGE(D10:D159)</f>
        <v>#DIV/0!</v>
      </c>
      <c r="U9" s="33" t="e">
        <f t="shared" si="0"/>
        <v>#DIV/0!</v>
      </c>
      <c r="V9" s="33" t="e">
        <f t="shared" si="0"/>
        <v>#DIV/0!</v>
      </c>
      <c r="W9" s="33" t="e">
        <f t="shared" si="0"/>
        <v>#DIV/0!</v>
      </c>
      <c r="X9" s="33" t="e">
        <f t="shared" si="0"/>
        <v>#DIV/0!</v>
      </c>
      <c r="Y9" s="33" t="e">
        <f t="shared" si="0"/>
        <v>#DIV/0!</v>
      </c>
      <c r="Z9" s="33" t="e">
        <f t="shared" si="0"/>
        <v>#DIV/0!</v>
      </c>
      <c r="AA9" s="33" t="e">
        <f t="shared" si="0"/>
        <v>#DIV/0!</v>
      </c>
      <c r="AB9" s="33" t="e">
        <f t="shared" si="0"/>
        <v>#DIV/0!</v>
      </c>
      <c r="AC9" s="33" t="e">
        <f t="shared" si="0"/>
        <v>#DIV/0!</v>
      </c>
      <c r="IS9" s="7"/>
    </row>
    <row r="10" spans="2:253" s="33" customFormat="1" ht="15" customHeight="1">
      <c r="B10" s="46">
        <v>1</v>
      </c>
      <c r="C10" s="30">
        <f>IF(ISBLANK('Liste élèves'!B11),"",('Liste élèves'!B11))</f>
      </c>
      <c r="D10" s="47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47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47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47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47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47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47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47">
        <f>IF(ISBLANK('Liste élèves'!B11),"",IF(COUNTBLANK('Saisie résultats'!CL9:CR9)&gt;0,"",IF(NOT(AND(ISERROR(MATCH("A",'Saisie résultats'!CL9:CR9,0)))),"A",SUM('Saisie résultats'!CL9:CR9))))</f>
      </c>
      <c r="L10" s="47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47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33" t="b">
        <f>AND(NOT(ISBLANK('Liste élèves'!B11)))</f>
        <v>0</v>
      </c>
      <c r="O10" s="33">
        <f>COUNTBLANK('Saisie résultats'!D9:CY9)</f>
        <v>100</v>
      </c>
      <c r="P10" s="33" t="b">
        <f aca="true" t="shared" si="1" ref="P10:P41">OR(N10,COUNTIF(D10:M10,"A")&gt;0,IF(C10="",TRUE,FALSE))</f>
        <v>1</v>
      </c>
      <c r="Q10" s="33">
        <f>IF(ISBLANK('Liste élèves'!B11),"",IF(OR(ISTEXT(D10),ISTEXT(E10),ISTEXT(F10),ISTEXT(G10),ISTEXT(H10)),"",SUM(D10:H10)))</f>
      </c>
      <c r="R10" s="33">
        <f>IF(ISBLANK('Liste élèves'!B11),"",IF(OR(ISTEXT(I10),ISTEXT(J10),ISTEXT(K10),ISTEXT(L10),ISTEXT(M10)),"",SUM(I10:M10)))</f>
      </c>
      <c r="T10" s="33" t="b">
        <f>ISTEXT(K10)</f>
        <v>1</v>
      </c>
      <c r="IS10" s="7"/>
    </row>
    <row r="11" spans="2:253" s="33" customFormat="1" ht="15" customHeight="1">
      <c r="B11" s="46">
        <v>2</v>
      </c>
      <c r="C11" s="30">
        <f>IF(ISBLANK('Liste élèves'!B12),"",('Liste élèves'!B12))</f>
      </c>
      <c r="D11" s="47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47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47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47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47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47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47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47">
        <f>IF(ISBLANK('Liste élèves'!B12),"",IF(COUNTBLANK('Saisie résultats'!CL10:CR10)&gt;0,"",IF(NOT(AND(ISERROR(MATCH("A",'Saisie résultats'!CL10:CR10,0)))),"A",SUM('Saisie résultats'!CL10:CR10))))</f>
      </c>
      <c r="L11" s="47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47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33" t="b">
        <f>AND(NOT(ISBLANK('Liste élèves'!B12)),COUNTA('Saisie résultats'!D10:CY10)&lt;&gt;100)</f>
        <v>0</v>
      </c>
      <c r="O11" s="33">
        <f>COUNTBLANK('Saisie résultats'!D10:CY10)</f>
        <v>100</v>
      </c>
      <c r="P11" s="33" t="b">
        <f t="shared" si="1"/>
        <v>1</v>
      </c>
      <c r="Q11" s="33">
        <f>IF(ISBLANK('Liste élèves'!B12),"",IF(OR(ISTEXT(D11),ISTEXT(E11),ISTEXT(F11),ISTEXT(G11),ISTEXT(H11)),"",SUM(D11:H11)))</f>
      </c>
      <c r="R11" s="33">
        <f>IF(ISBLANK('Liste élèves'!B12),"",IF(OR(ISTEXT(I11),ISTEXT(J11),ISTEXT(K11),ISTEXT(L11),ISTEXT(M11)),"",SUM(I11:M11)))</f>
      </c>
      <c r="IS11" s="7"/>
    </row>
    <row r="12" spans="2:253" s="33" customFormat="1" ht="15" customHeight="1">
      <c r="B12" s="46">
        <v>3</v>
      </c>
      <c r="C12" s="30">
        <f>IF(ISBLANK('Liste élèves'!B13),"",('Liste élèves'!B13))</f>
      </c>
      <c r="D12" s="47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47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47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47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47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47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47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47">
        <f>IF(ISBLANK('Liste élèves'!B13),"",IF(COUNTBLANK('Saisie résultats'!CL11:CR11)&gt;0,"",IF(NOT(AND(ISERROR(MATCH("A",'Saisie résultats'!CL11:CR11,0)))),"A",SUM('Saisie résultats'!CL11:CR11))))</f>
      </c>
      <c r="L12" s="47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47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33" t="b">
        <f>AND(NOT(ISBLANK('Liste élèves'!B13)),COUNTA('Saisie résultats'!D11:CY11)&lt;&gt;100)</f>
        <v>0</v>
      </c>
      <c r="O12" s="33">
        <f>COUNTBLANK('Saisie résultats'!D11:CY11)</f>
        <v>100</v>
      </c>
      <c r="P12" s="33" t="b">
        <f t="shared" si="1"/>
        <v>1</v>
      </c>
      <c r="Q12" s="33">
        <f>IF(ISBLANK('Liste élèves'!B13),"",IF(OR(ISTEXT(D12),ISTEXT(E12),ISTEXT(F12),ISTEXT(G12),ISTEXT(H12)),"",SUM(D12:H12)))</f>
      </c>
      <c r="R12" s="33">
        <f>IF(ISBLANK('Liste élèves'!B13),"",IF(OR(ISTEXT(I12),ISTEXT(J12),ISTEXT(K12),ISTEXT(L12),ISTEXT(M12)),"",SUM(I12:M12)))</f>
      </c>
      <c r="IS12" s="7"/>
    </row>
    <row r="13" spans="2:253" s="33" customFormat="1" ht="15" customHeight="1">
      <c r="B13" s="46">
        <v>4</v>
      </c>
      <c r="C13" s="30">
        <f>IF(ISBLANK('Liste élèves'!B14),"",('Liste élèves'!B14))</f>
      </c>
      <c r="D13" s="47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47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47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47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47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47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47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47">
        <f>IF(ISBLANK('Liste élèves'!B14),"",IF(COUNTBLANK('Saisie résultats'!CL12:CR12)&gt;0,"",IF(NOT(AND(ISERROR(MATCH("A",'Saisie résultats'!CL12:CR12,0)))),"A",SUM('Saisie résultats'!CL12:CR12))))</f>
      </c>
      <c r="L13" s="47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47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33" t="b">
        <f>AND(NOT(ISBLANK('Liste élèves'!B14)),COUNTA('Saisie résultats'!D12:CY12)&lt;&gt;100)</f>
        <v>0</v>
      </c>
      <c r="O13" s="33">
        <f>COUNTBLANK('Saisie résultats'!D12:CY12)</f>
        <v>100</v>
      </c>
      <c r="P13" s="33" t="b">
        <f t="shared" si="1"/>
        <v>1</v>
      </c>
      <c r="Q13" s="33">
        <f>IF(ISBLANK('Liste élèves'!B14),"",IF(OR(ISTEXT(D13),ISTEXT(E13),ISTEXT(F13),ISTEXT(G13),ISTEXT(H13)),"",SUM(D13:H13)))</f>
      </c>
      <c r="R13" s="33">
        <f>IF(ISBLANK('Liste élèves'!B14),"",IF(OR(ISTEXT(I13),ISTEXT(J13),ISTEXT(K13),ISTEXT(L13),ISTEXT(M13)),"",SUM(I13:M13)))</f>
      </c>
      <c r="IS13" s="7"/>
    </row>
    <row r="14" spans="2:253" s="33" customFormat="1" ht="15" customHeight="1">
      <c r="B14" s="46">
        <v>5</v>
      </c>
      <c r="C14" s="30">
        <f>IF(ISBLANK('Liste élèves'!B15),"",('Liste élèves'!B15))</f>
      </c>
      <c r="D14" s="47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47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47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47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47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47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47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47">
        <f>IF(ISBLANK('Liste élèves'!B15),"",IF(COUNTBLANK('Saisie résultats'!CL13:CR13)&gt;0,"",IF(NOT(AND(ISERROR(MATCH("A",'Saisie résultats'!CL13:CR13,0)))),"A",SUM('Saisie résultats'!CL13:CR13))))</f>
      </c>
      <c r="L14" s="47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47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33" t="b">
        <f>AND(NOT(ISBLANK('Liste élèves'!B15)),COUNTA('Saisie résultats'!D13:CY13)&lt;&gt;100)</f>
        <v>0</v>
      </c>
      <c r="O14" s="33">
        <f>COUNTBLANK('Saisie résultats'!D13:CY13)</f>
        <v>100</v>
      </c>
      <c r="P14" s="33" t="b">
        <f t="shared" si="1"/>
        <v>1</v>
      </c>
      <c r="Q14" s="33">
        <f>IF(ISBLANK('Liste élèves'!B15),"",IF(OR(ISTEXT(D14),ISTEXT(E14),ISTEXT(F14),ISTEXT(G14),ISTEXT(H14)),"",SUM(D14:H14)))</f>
      </c>
      <c r="R14" s="33">
        <f>IF(ISBLANK('Liste élèves'!B15),"",IF(OR(ISTEXT(I14),ISTEXT(J14),ISTEXT(K14),ISTEXT(L14),ISTEXT(M14)),"",SUM(I14:M14)))</f>
      </c>
      <c r="IS14" s="7"/>
    </row>
    <row r="15" spans="2:253" s="33" customFormat="1" ht="15" customHeight="1">
      <c r="B15" s="46">
        <v>6</v>
      </c>
      <c r="C15" s="30">
        <f>IF(ISBLANK('Liste élèves'!B16),"",('Liste élèves'!B16))</f>
      </c>
      <c r="D15" s="47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47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47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47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47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47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47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47">
        <f>IF(ISBLANK('Liste élèves'!B16),"",IF(COUNTBLANK('Saisie résultats'!CL14:CR14)&gt;0,"",IF(NOT(AND(ISERROR(MATCH("A",'Saisie résultats'!CL14:CR14,0)))),"A",SUM('Saisie résultats'!CL14:CR14))))</f>
      </c>
      <c r="L15" s="47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47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33" t="b">
        <f>AND(NOT(ISBLANK('Liste élèves'!B16)),COUNTA('Saisie résultats'!D14:CY14)&lt;&gt;100)</f>
        <v>0</v>
      </c>
      <c r="O15" s="33">
        <f>COUNTBLANK('Saisie résultats'!D14:CY14)</f>
        <v>100</v>
      </c>
      <c r="P15" s="33" t="b">
        <f t="shared" si="1"/>
        <v>1</v>
      </c>
      <c r="Q15" s="33">
        <f>IF(ISBLANK('Liste élèves'!B16),"",IF(OR(ISTEXT(D15),ISTEXT(E15),ISTEXT(F15),ISTEXT(G15),ISTEXT(H15)),"",SUM(D15:H15)))</f>
      </c>
      <c r="R15" s="33">
        <f>IF(ISBLANK('Liste élèves'!B16),"",IF(OR(ISTEXT(I15),ISTEXT(J15),ISTEXT(K15),ISTEXT(L15),ISTEXT(M15)),"",SUM(I15:M15)))</f>
      </c>
      <c r="IS15" s="7"/>
    </row>
    <row r="16" spans="2:253" s="33" customFormat="1" ht="15" customHeight="1">
      <c r="B16" s="46">
        <v>7</v>
      </c>
      <c r="C16" s="30">
        <f>IF(ISBLANK('Liste élèves'!B17),"",('Liste élèves'!B17))</f>
      </c>
      <c r="D16" s="47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47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47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47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47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47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47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47">
        <f>IF(ISBLANK('Liste élèves'!B17),"",IF(COUNTBLANK('Saisie résultats'!CL15:CR15)&gt;0,"",IF(NOT(AND(ISERROR(MATCH("A",'Saisie résultats'!CL15:CR15,0)))),"A",SUM('Saisie résultats'!CL15:CR15))))</f>
      </c>
      <c r="L16" s="47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47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33" t="b">
        <f>AND(NOT(ISBLANK('Liste élèves'!B17)),COUNTA('Saisie résultats'!D15:CY15)&lt;&gt;100)</f>
        <v>0</v>
      </c>
      <c r="O16" s="33">
        <f>COUNTBLANK('Saisie résultats'!D15:CY15)</f>
        <v>100</v>
      </c>
      <c r="P16" s="33" t="b">
        <f t="shared" si="1"/>
        <v>1</v>
      </c>
      <c r="Q16" s="33">
        <f>IF(ISBLANK('Liste élèves'!B17),"",IF(OR(ISTEXT(D16),ISTEXT(E16),ISTEXT(F16),ISTEXT(G16),ISTEXT(H16)),"",SUM(D16:H16)))</f>
      </c>
      <c r="R16" s="33">
        <f>IF(ISBLANK('Liste élèves'!B17),"",IF(OR(ISTEXT(I16),ISTEXT(J16),ISTEXT(K16),ISTEXT(L16),ISTEXT(M16)),"",SUM(I16:M16)))</f>
      </c>
      <c r="IS16" s="7"/>
    </row>
    <row r="17" spans="2:253" s="33" customFormat="1" ht="15" customHeight="1">
      <c r="B17" s="46">
        <v>8</v>
      </c>
      <c r="C17" s="30">
        <f>IF(ISBLANK('Liste élèves'!B18),"",('Liste élèves'!B18))</f>
      </c>
      <c r="D17" s="47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47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47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47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47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47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47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47">
        <f>IF(ISBLANK('Liste élèves'!B18),"",IF(COUNTBLANK('Saisie résultats'!CL16:CR16)&gt;0,"",IF(NOT(AND(ISERROR(MATCH("A",'Saisie résultats'!CL16:CR16,0)))),"A",SUM('Saisie résultats'!CL16:CR16))))</f>
      </c>
      <c r="L17" s="47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47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33" t="b">
        <f>AND(NOT(ISBLANK('Liste élèves'!B18)),COUNTA('Saisie résultats'!D16:CY16)&lt;&gt;100)</f>
        <v>0</v>
      </c>
      <c r="O17" s="33">
        <f>COUNTBLANK('Saisie résultats'!D16:CY16)</f>
        <v>100</v>
      </c>
      <c r="P17" s="33" t="b">
        <f t="shared" si="1"/>
        <v>1</v>
      </c>
      <c r="Q17" s="33">
        <f>IF(ISBLANK('Liste élèves'!B18),"",IF(OR(ISTEXT(D17),ISTEXT(E17),ISTEXT(F17),ISTEXT(G17),ISTEXT(H17)),"",SUM(D17:H17)))</f>
      </c>
      <c r="R17" s="33">
        <f>IF(ISBLANK('Liste élèves'!B18),"",IF(OR(ISTEXT(I17),ISTEXT(J17),ISTEXT(K17),ISTEXT(L17),ISTEXT(M17)),"",SUM(I17:M17)))</f>
      </c>
      <c r="IS17" s="7"/>
    </row>
    <row r="18" spans="2:253" s="33" customFormat="1" ht="15" customHeight="1">
      <c r="B18" s="46">
        <v>9</v>
      </c>
      <c r="C18" s="30">
        <f>IF(ISBLANK('Liste élèves'!B19),"",('Liste élèves'!B19))</f>
      </c>
      <c r="D18" s="47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47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47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47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47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47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47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47">
        <f>IF(ISBLANK('Liste élèves'!B19),"",IF(COUNTBLANK('Saisie résultats'!CL17:CR17)&gt;0,"",IF(NOT(AND(ISERROR(MATCH("A",'Saisie résultats'!CL17:CR17,0)))),"A",SUM('Saisie résultats'!CL17:CR17))))</f>
      </c>
      <c r="L18" s="47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47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33" t="b">
        <f>AND(NOT(ISBLANK('Liste élèves'!B19)),COUNTA('Saisie résultats'!D17:CY17)&lt;&gt;100)</f>
        <v>0</v>
      </c>
      <c r="O18" s="33">
        <f>COUNTBLANK('Saisie résultats'!D17:CY17)</f>
        <v>100</v>
      </c>
      <c r="P18" s="33" t="b">
        <f t="shared" si="1"/>
        <v>1</v>
      </c>
      <c r="Q18" s="33">
        <f>IF(ISBLANK('Liste élèves'!B19),"",IF(OR(ISTEXT(D18),ISTEXT(E18),ISTEXT(F18),ISTEXT(G18),ISTEXT(H18)),"",SUM(D18:H18)))</f>
      </c>
      <c r="R18" s="33">
        <f>IF(ISBLANK('Liste élèves'!B19),"",IF(OR(ISTEXT(I18),ISTEXT(J18),ISTEXT(K18),ISTEXT(L18),ISTEXT(M18)),"",SUM(I18:M18)))</f>
      </c>
      <c r="IS18" s="7"/>
    </row>
    <row r="19" spans="2:253" s="33" customFormat="1" ht="15" customHeight="1">
      <c r="B19" s="46">
        <v>10</v>
      </c>
      <c r="C19" s="30">
        <f>IF(ISBLANK('Liste élèves'!B20),"",('Liste élèves'!B20))</f>
      </c>
      <c r="D19" s="47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47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47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47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47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47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47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47">
        <f>IF(ISBLANK('Liste élèves'!B20),"",IF(COUNTBLANK('Saisie résultats'!CL18:CR18)&gt;0,"",IF(NOT(AND(ISERROR(MATCH("A",'Saisie résultats'!CL18:CR18,0)))),"A",SUM('Saisie résultats'!CL18:CR18))))</f>
      </c>
      <c r="L19" s="47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47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33" t="b">
        <f>AND(NOT(ISBLANK('Liste élèves'!B20)),COUNTA('Saisie résultats'!D18:CY18)&lt;&gt;100)</f>
        <v>0</v>
      </c>
      <c r="O19" s="33">
        <f>COUNTBLANK('Saisie résultats'!D18:CY18)</f>
        <v>100</v>
      </c>
      <c r="P19" s="33" t="b">
        <f t="shared" si="1"/>
        <v>1</v>
      </c>
      <c r="Q19" s="33">
        <f>IF(ISBLANK('Liste élèves'!B20),"",IF(OR(ISTEXT(D19),ISTEXT(E19),ISTEXT(F19),ISTEXT(G19),ISTEXT(H19)),"",SUM(D19:H19)))</f>
      </c>
      <c r="R19" s="33">
        <f>IF(ISBLANK('Liste élèves'!B20),"",IF(OR(ISTEXT(I19),ISTEXT(J19),ISTEXT(K19),ISTEXT(L19),ISTEXT(M19)),"",SUM(I19:M19)))</f>
      </c>
      <c r="IS19" s="7"/>
    </row>
    <row r="20" spans="2:253" s="33" customFormat="1" ht="15" customHeight="1">
      <c r="B20" s="46">
        <v>11</v>
      </c>
      <c r="C20" s="30">
        <f>IF(ISBLANK('Liste élèves'!B21),"",('Liste élèves'!B21))</f>
      </c>
      <c r="D20" s="47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47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47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47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47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47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47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47">
        <f>IF(ISBLANK('Liste élèves'!B21),"",IF(COUNTBLANK('Saisie résultats'!CL19:CR19)&gt;0,"",IF(NOT(AND(ISERROR(MATCH("A",'Saisie résultats'!CL19:CR19,0)))),"A",SUM('Saisie résultats'!CL19:CR19))))</f>
      </c>
      <c r="L20" s="47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47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33" t="b">
        <f>AND(NOT(ISBLANK('Liste élèves'!B21)),COUNTA('Saisie résultats'!D19:CY19)&lt;&gt;100)</f>
        <v>0</v>
      </c>
      <c r="O20" s="33">
        <f>COUNTBLANK('Saisie résultats'!D19:CY19)</f>
        <v>100</v>
      </c>
      <c r="P20" s="33" t="b">
        <f t="shared" si="1"/>
        <v>1</v>
      </c>
      <c r="Q20" s="33">
        <f>IF(ISBLANK('Liste élèves'!B21),"",IF(OR(ISTEXT(D20),ISTEXT(E20),ISTEXT(F20),ISTEXT(G20),ISTEXT(H20)),"",SUM(D20:H20)))</f>
      </c>
      <c r="R20" s="33">
        <f>IF(ISBLANK('Liste élèves'!B21),"",IF(OR(ISTEXT(I20),ISTEXT(J20),ISTEXT(K20),ISTEXT(L20),ISTEXT(M20)),"",SUM(I20:M20)))</f>
      </c>
      <c r="IS20" s="7"/>
    </row>
    <row r="21" spans="2:253" s="33" customFormat="1" ht="15" customHeight="1">
      <c r="B21" s="46">
        <v>12</v>
      </c>
      <c r="C21" s="30">
        <f>IF(ISBLANK('Liste élèves'!B22),"",('Liste élèves'!B22))</f>
      </c>
      <c r="D21" s="47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47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47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47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47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47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47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47">
        <f>IF(ISBLANK('Liste élèves'!B22),"",IF(COUNTBLANK('Saisie résultats'!CL20:CR20)&gt;0,"",IF(NOT(AND(ISERROR(MATCH("A",'Saisie résultats'!CL20:CR20,0)))),"A",SUM('Saisie résultats'!CL20:CR20))))</f>
      </c>
      <c r="L21" s="47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47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33" t="b">
        <f>AND(NOT(ISBLANK('Liste élèves'!B22)),COUNTA('Saisie résultats'!D20:CY20)&lt;&gt;100)</f>
        <v>0</v>
      </c>
      <c r="O21" s="33">
        <f>COUNTBLANK('Saisie résultats'!D20:CY20)</f>
        <v>100</v>
      </c>
      <c r="P21" s="33" t="b">
        <f t="shared" si="1"/>
        <v>1</v>
      </c>
      <c r="Q21" s="33">
        <f>IF(ISBLANK('Liste élèves'!B22),"",IF(OR(ISTEXT(D21),ISTEXT(E21),ISTEXT(F21),ISTEXT(G21),ISTEXT(H21)),"",SUM(D21:H21)))</f>
      </c>
      <c r="R21" s="33">
        <f>IF(ISBLANK('Liste élèves'!B22),"",IF(OR(ISTEXT(I21),ISTEXT(J21),ISTEXT(K21),ISTEXT(L21),ISTEXT(M21)),"",SUM(I21:M21)))</f>
      </c>
      <c r="IS21" s="7"/>
    </row>
    <row r="22" spans="2:253" s="33" customFormat="1" ht="15" customHeight="1">
      <c r="B22" s="46">
        <v>13</v>
      </c>
      <c r="C22" s="30">
        <f>IF(ISBLANK('Liste élèves'!B23),"",('Liste élèves'!B23))</f>
      </c>
      <c r="D22" s="47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47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47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47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47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47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47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47">
        <f>IF(ISBLANK('Liste élèves'!B23),"",IF(COUNTBLANK('Saisie résultats'!CL21:CR21)&gt;0,"",IF(NOT(AND(ISERROR(MATCH("A",'Saisie résultats'!CL21:CR21,0)))),"A",SUM('Saisie résultats'!CL21:CR21))))</f>
      </c>
      <c r="L22" s="47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47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33" t="b">
        <f>AND(NOT(ISBLANK('Liste élèves'!B23)),COUNTA('Saisie résultats'!D21:CY21)&lt;&gt;100)</f>
        <v>0</v>
      </c>
      <c r="O22" s="33">
        <f>COUNTBLANK('Saisie résultats'!D21:CY21)</f>
        <v>100</v>
      </c>
      <c r="P22" s="33" t="b">
        <f t="shared" si="1"/>
        <v>1</v>
      </c>
      <c r="Q22" s="33">
        <f>IF(ISBLANK('Liste élèves'!B23),"",IF(OR(ISTEXT(D22),ISTEXT(E22),ISTEXT(F22),ISTEXT(G22),ISTEXT(H22)),"",SUM(D22:H22)))</f>
      </c>
      <c r="R22" s="33">
        <f>IF(ISBLANK('Liste élèves'!B23),"",IF(OR(ISTEXT(I22),ISTEXT(J22),ISTEXT(K22),ISTEXT(L22),ISTEXT(M22)),"",SUM(I22:M22)))</f>
      </c>
      <c r="IS22" s="7"/>
    </row>
    <row r="23" spans="2:253" s="33" customFormat="1" ht="15" customHeight="1">
      <c r="B23" s="46">
        <v>14</v>
      </c>
      <c r="C23" s="30">
        <f>IF(ISBLANK('Liste élèves'!B24),"",('Liste élèves'!B24))</f>
      </c>
      <c r="D23" s="47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47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47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47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47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47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47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47">
        <f>IF(ISBLANK('Liste élèves'!B24),"",IF(COUNTBLANK('Saisie résultats'!CL22:CR22)&gt;0,"",IF(NOT(AND(ISERROR(MATCH("A",'Saisie résultats'!CL22:CR22,0)))),"A",SUM('Saisie résultats'!CL22:CR22))))</f>
      </c>
      <c r="L23" s="47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47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33" t="b">
        <f>AND(NOT(ISBLANK('Liste élèves'!B24)),COUNTA('Saisie résultats'!D22:CY22)&lt;&gt;100)</f>
        <v>0</v>
      </c>
      <c r="O23" s="33">
        <f>COUNTBLANK('Saisie résultats'!D22:CY22)</f>
        <v>100</v>
      </c>
      <c r="P23" s="33" t="b">
        <f t="shared" si="1"/>
        <v>1</v>
      </c>
      <c r="Q23" s="33">
        <f>IF(ISBLANK('Liste élèves'!B24),"",IF(OR(ISTEXT(D23),ISTEXT(E23),ISTEXT(F23),ISTEXT(G23),ISTEXT(H23)),"",SUM(D23:H23)))</f>
      </c>
      <c r="R23" s="33">
        <f>IF(ISBLANK('Liste élèves'!B24),"",IF(OR(ISTEXT(I23),ISTEXT(J23),ISTEXT(K23),ISTEXT(L23),ISTEXT(M23)),"",SUM(I23:M23)))</f>
      </c>
      <c r="S23" s="33">
        <f>SUM('Saisie résultats'!D18:I18,'Saisie résultats'!X18:AB18,'Saisie résultats'!AD18,'Saisie résultats'!BI18:BK18)</f>
        <v>0</v>
      </c>
      <c r="IS23" s="7"/>
    </row>
    <row r="24" spans="2:253" s="33" customFormat="1" ht="15" customHeight="1">
      <c r="B24" s="46">
        <v>15</v>
      </c>
      <c r="C24" s="30">
        <f>IF(ISBLANK('Liste élèves'!B25),"",('Liste élèves'!B25))</f>
      </c>
      <c r="D24" s="47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47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47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47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47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47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47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47">
        <f>IF(ISBLANK('Liste élèves'!B25),"",IF(COUNTBLANK('Saisie résultats'!CL23:CR23)&gt;0,"",IF(NOT(AND(ISERROR(MATCH("A",'Saisie résultats'!CL23:CR23,0)))),"A",SUM('Saisie résultats'!CL23:CR23))))</f>
      </c>
      <c r="L24" s="47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47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33" t="b">
        <f>AND(NOT(ISBLANK('Liste élèves'!B25)),COUNTA('Saisie résultats'!D23:CY23)&lt;&gt;100)</f>
        <v>0</v>
      </c>
      <c r="O24" s="33">
        <f>COUNTBLANK('Saisie résultats'!D23:CY23)</f>
        <v>100</v>
      </c>
      <c r="P24" s="33" t="b">
        <f t="shared" si="1"/>
        <v>1</v>
      </c>
      <c r="Q24" s="33">
        <f>IF(ISBLANK('Liste élèves'!B25),"",IF(OR(ISTEXT(D24),ISTEXT(E24),ISTEXT(F24),ISTEXT(G24),ISTEXT(H24)),"",SUM(D24:H24)))</f>
      </c>
      <c r="R24" s="33">
        <f>IF(ISBLANK('Liste élèves'!B25),"",IF(OR(ISTEXT(I24),ISTEXT(J24),ISTEXT(K24),ISTEXT(L24),ISTEXT(M24)),"",SUM(I24:M24)))</f>
      </c>
      <c r="S24" s="33">
        <f>COUNTA('Saisie résultats'!D9:I9,'Saisie résultats'!X9:AB9,'Saisie résultats'!AD9,'Saisie résultats'!BI9:BK9)</f>
        <v>0</v>
      </c>
      <c r="IS24" s="7"/>
    </row>
    <row r="25" spans="2:253" s="33" customFormat="1" ht="15" customHeight="1">
      <c r="B25" s="46">
        <v>16</v>
      </c>
      <c r="C25" s="30">
        <f>IF(ISBLANK('Liste élèves'!B26),"",('Liste élèves'!B26))</f>
      </c>
      <c r="D25" s="47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47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47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47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47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47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47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47">
        <f>IF(ISBLANK('Liste élèves'!B26),"",IF(COUNTBLANK('Saisie résultats'!CL24:CR24)&gt;0,"",IF(NOT(AND(ISERROR(MATCH("A",'Saisie résultats'!CL24:CR24,0)))),"A",SUM('Saisie résultats'!CL24:CR24))))</f>
      </c>
      <c r="L25" s="47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47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33" t="b">
        <f>AND(NOT(ISBLANK('Liste élèves'!B26)),COUNTA('Saisie résultats'!D24:CY24)&lt;&gt;100)</f>
        <v>0</v>
      </c>
      <c r="O25" s="33">
        <f>COUNTBLANK('Saisie résultats'!D24:CY24)</f>
        <v>100</v>
      </c>
      <c r="P25" s="33" t="b">
        <f t="shared" si="1"/>
        <v>1</v>
      </c>
      <c r="Q25" s="33">
        <f>IF(ISBLANK('Liste élèves'!B26),"",IF(OR(ISTEXT(D25),ISTEXT(E25),ISTEXT(F25),ISTEXT(G25),ISTEXT(H25)),"",SUM(D25:H25)))</f>
      </c>
      <c r="R25" s="33">
        <f>IF(ISBLANK('Liste élèves'!B26),"",IF(OR(ISTEXT(I25),ISTEXT(J25),ISTEXT(K25),ISTEXT(L25),ISTEXT(M25)),"",SUM(I25:M25)))</f>
      </c>
      <c r="IS25" s="7"/>
    </row>
    <row r="26" spans="2:253" s="33" customFormat="1" ht="15" customHeight="1">
      <c r="B26" s="46">
        <v>17</v>
      </c>
      <c r="C26" s="30">
        <f>IF(ISBLANK('Liste élèves'!B27),"",('Liste élèves'!B27))</f>
      </c>
      <c r="D26" s="47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47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47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47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47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47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47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47">
        <f>IF(ISBLANK('Liste élèves'!B27),"",IF(COUNTBLANK('Saisie résultats'!CL25:CR25)&gt;0,"",IF(NOT(AND(ISERROR(MATCH("A",'Saisie résultats'!CL25:CR25,0)))),"A",SUM('Saisie résultats'!CL25:CR25))))</f>
      </c>
      <c r="L26" s="47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47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33" t="b">
        <f>AND(NOT(ISBLANK('Liste élèves'!B27)),COUNTA('Saisie résultats'!D25:CY25)&lt;&gt;100)</f>
        <v>0</v>
      </c>
      <c r="O26" s="33">
        <f>COUNTBLANK('Saisie résultats'!D25:CY25)</f>
        <v>100</v>
      </c>
      <c r="P26" s="33" t="b">
        <f t="shared" si="1"/>
        <v>1</v>
      </c>
      <c r="Q26" s="33">
        <f>IF(ISBLANK('Liste élèves'!B27),"",IF(OR(ISTEXT(D26),ISTEXT(E26),ISTEXT(F26),ISTEXT(G26),ISTEXT(H26)),"",SUM(D26:H26)))</f>
      </c>
      <c r="R26" s="33">
        <f>IF(ISBLANK('Liste élèves'!B27),"",IF(OR(ISTEXT(I26),ISTEXT(J26),ISTEXT(K26),ISTEXT(L26),ISTEXT(M26)),"",SUM(I26:M26)))</f>
      </c>
      <c r="S26" s="33" t="b">
        <f>NOT(P10:P159)</f>
        <v>0</v>
      </c>
      <c r="IS26" s="7"/>
    </row>
    <row r="27" spans="2:253" s="33" customFormat="1" ht="15" customHeight="1">
      <c r="B27" s="46">
        <v>18</v>
      </c>
      <c r="C27" s="30">
        <f>IF(ISBLANK('Liste élèves'!B28),"",('Liste élèves'!B28))</f>
      </c>
      <c r="D27" s="47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47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47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47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47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47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47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47">
        <f>IF(ISBLANK('Liste élèves'!B28),"",IF(COUNTBLANK('Saisie résultats'!CL26:CR26)&gt;0,"",IF(NOT(AND(ISERROR(MATCH("A",'Saisie résultats'!CL26:CR26,0)))),"A",SUM('Saisie résultats'!CL26:CR26))))</f>
      </c>
      <c r="L27" s="47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47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33" t="b">
        <f>AND(NOT(ISBLANK('Liste élèves'!B28)),COUNTA('Saisie résultats'!D26:CY26)&lt;&gt;100)</f>
        <v>0</v>
      </c>
      <c r="O27" s="33">
        <f>COUNTBLANK('Saisie résultats'!D26:CY26)</f>
        <v>100</v>
      </c>
      <c r="P27" s="33" t="b">
        <f t="shared" si="1"/>
        <v>1</v>
      </c>
      <c r="Q27" s="33">
        <f>IF(ISBLANK('Liste élèves'!B28),"",IF(OR(ISTEXT(D27),ISTEXT(E27),ISTEXT(F27),ISTEXT(G27),ISTEXT(H27)),"",SUM(D27:H27)))</f>
      </c>
      <c r="R27" s="33">
        <f>IF(ISBLANK('Liste élèves'!B28),"",IF(OR(ISTEXT(I27),ISTEXT(J27),ISTEXT(K27),ISTEXT(L27),ISTEXT(M27)),"",SUM(I27:M27)))</f>
      </c>
      <c r="IS27" s="7"/>
    </row>
    <row r="28" spans="2:253" s="33" customFormat="1" ht="15" customHeight="1">
      <c r="B28" s="46">
        <v>19</v>
      </c>
      <c r="C28" s="30">
        <f>IF(ISBLANK('Liste élèves'!B29),"",('Liste élèves'!B29))</f>
      </c>
      <c r="D28" s="47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47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47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47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47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47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47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47">
        <f>IF(ISBLANK('Liste élèves'!B29),"",IF(COUNTBLANK('Saisie résultats'!CL27:CR27)&gt;0,"",IF(NOT(AND(ISERROR(MATCH("A",'Saisie résultats'!CL27:CR27,0)))),"A",SUM('Saisie résultats'!CL27:CR27))))</f>
      </c>
      <c r="L28" s="47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47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33" t="b">
        <f>AND(NOT(ISBLANK('Liste élèves'!B29)),COUNTA('Saisie résultats'!D27:CY27)&lt;&gt;100)</f>
        <v>0</v>
      </c>
      <c r="O28" s="33">
        <f>COUNTBLANK('Saisie résultats'!D27:CY27)</f>
        <v>100</v>
      </c>
      <c r="P28" s="33" t="b">
        <f t="shared" si="1"/>
        <v>1</v>
      </c>
      <c r="Q28" s="33">
        <f>IF(ISBLANK('Liste élèves'!B29),"",IF(OR(ISTEXT(D28),ISTEXT(E28),ISTEXT(F28),ISTEXT(G28),ISTEXT(H28)),"",SUM(D28:H28)))</f>
      </c>
      <c r="R28" s="33">
        <f>IF(ISBLANK('Liste élèves'!B29),"",IF(OR(ISTEXT(I28),ISTEXT(J28),ISTEXT(K28),ISTEXT(L28),ISTEXT(M28)),"",SUM(I28:M28)))</f>
      </c>
      <c r="IS28" s="7"/>
    </row>
    <row r="29" spans="2:253" s="33" customFormat="1" ht="15" customHeight="1">
      <c r="B29" s="46">
        <v>20</v>
      </c>
      <c r="C29" s="30">
        <f>IF(ISBLANK('Liste élèves'!B30),"",('Liste élèves'!B30))</f>
      </c>
      <c r="D29" s="47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47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47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47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47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47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47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47">
        <f>IF(ISBLANK('Liste élèves'!B30),"",IF(COUNTBLANK('Saisie résultats'!CL28:CR28)&gt;0,"",IF(NOT(AND(ISERROR(MATCH("A",'Saisie résultats'!CL28:CR28,0)))),"A",SUM('Saisie résultats'!CL28:CR28))))</f>
      </c>
      <c r="L29" s="47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47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33" t="b">
        <f>AND(NOT(ISBLANK('Liste élèves'!B30)),COUNTA('Saisie résultats'!D28:CY28)&lt;&gt;100)</f>
        <v>0</v>
      </c>
      <c r="O29" s="33">
        <f>COUNTBLANK('Saisie résultats'!D28:CY28)</f>
        <v>100</v>
      </c>
      <c r="P29" s="33" t="b">
        <f t="shared" si="1"/>
        <v>1</v>
      </c>
      <c r="Q29" s="33">
        <f>IF(ISBLANK('Liste élèves'!B30),"",IF(OR(ISTEXT(D29),ISTEXT(E29),ISTEXT(F29),ISTEXT(G29),ISTEXT(H29)),"",SUM(D29:H29)))</f>
      </c>
      <c r="R29" s="33">
        <f>IF(ISBLANK('Liste élèves'!B30),"",IF(OR(ISTEXT(I29),ISTEXT(J29),ISTEXT(K29),ISTEXT(L29),ISTEXT(M29)),"",SUM(I29:M29)))</f>
      </c>
      <c r="IS29" s="7"/>
    </row>
    <row r="30" spans="2:253" s="33" customFormat="1" ht="15" customHeight="1">
      <c r="B30" s="46">
        <v>21</v>
      </c>
      <c r="C30" s="30">
        <f>IF(ISBLANK('Liste élèves'!B31),"",('Liste élèves'!B31))</f>
      </c>
      <c r="D30" s="47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47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47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47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47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47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47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47">
        <f>IF(ISBLANK('Liste élèves'!B31),"",IF(COUNTBLANK('Saisie résultats'!CL29:CR29)&gt;0,"",IF(NOT(AND(ISERROR(MATCH("A",'Saisie résultats'!CL29:CR29,0)))),"A",SUM('Saisie résultats'!CL29:CR29))))</f>
      </c>
      <c r="L30" s="47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47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33" t="b">
        <f>AND(NOT(ISBLANK('Liste élèves'!B31)),COUNTA('Saisie résultats'!D29:CY29)&lt;&gt;100)</f>
        <v>0</v>
      </c>
      <c r="O30" s="33">
        <f>COUNTBLANK('Saisie résultats'!D29:CY29)</f>
        <v>100</v>
      </c>
      <c r="P30" s="33" t="b">
        <f t="shared" si="1"/>
        <v>1</v>
      </c>
      <c r="Q30" s="33">
        <f>IF(ISBLANK('Liste élèves'!B31),"",IF(OR(ISTEXT(D30),ISTEXT(E30),ISTEXT(F30),ISTEXT(G30),ISTEXT(H30)),"",SUM(D30:H30)))</f>
      </c>
      <c r="R30" s="33">
        <f>IF(ISBLANK('Liste élèves'!B31),"",IF(OR(ISTEXT(I30),ISTEXT(J30),ISTEXT(K30),ISTEXT(L30),ISTEXT(M30)),"",SUM(I30:M30)))</f>
      </c>
      <c r="IS30" s="7"/>
    </row>
    <row r="31" spans="2:253" s="33" customFormat="1" ht="15" customHeight="1">
      <c r="B31" s="46">
        <v>22</v>
      </c>
      <c r="C31" s="30">
        <f>IF(ISBLANK('Liste élèves'!B32),"",('Liste élèves'!B32))</f>
      </c>
      <c r="D31" s="47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47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47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47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47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47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47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47">
        <f>IF(ISBLANK('Liste élèves'!B32),"",IF(COUNTBLANK('Saisie résultats'!CL30:CR30)&gt;0,"",IF(NOT(AND(ISERROR(MATCH("A",'Saisie résultats'!CL30:CR30,0)))),"A",SUM('Saisie résultats'!CL30:CR30))))</f>
      </c>
      <c r="L31" s="47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47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33" t="b">
        <f>AND(NOT(ISBLANK('Liste élèves'!B32)),COUNTA('Saisie résultats'!D30:CY30)&lt;&gt;100)</f>
        <v>0</v>
      </c>
      <c r="O31" s="33">
        <f>COUNTBLANK('Saisie résultats'!D30:CY30)</f>
        <v>100</v>
      </c>
      <c r="P31" s="33" t="b">
        <f t="shared" si="1"/>
        <v>1</v>
      </c>
      <c r="Q31" s="33">
        <f>IF(ISBLANK('Liste élèves'!B32),"",IF(OR(ISTEXT(D31),ISTEXT(E31),ISTEXT(F31),ISTEXT(G31),ISTEXT(H31)),"",SUM(D31:H31)))</f>
      </c>
      <c r="R31" s="33">
        <f>IF(ISBLANK('Liste élèves'!B32),"",IF(OR(ISTEXT(I31),ISTEXT(J31),ISTEXT(K31),ISTEXT(L31),ISTEXT(M31)),"",SUM(I31:M31)))</f>
      </c>
      <c r="IS31" s="7"/>
    </row>
    <row r="32" spans="2:253" s="33" customFormat="1" ht="15" customHeight="1">
      <c r="B32" s="46">
        <v>23</v>
      </c>
      <c r="C32" s="30">
        <f>IF(ISBLANK('Liste élèves'!B33),"",('Liste élèves'!B33))</f>
      </c>
      <c r="D32" s="47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47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47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47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47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47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47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47">
        <f>IF(ISBLANK('Liste élèves'!B33),"",IF(COUNTBLANK('Saisie résultats'!CL31:CR31)&gt;0,"",IF(NOT(AND(ISERROR(MATCH("A",'Saisie résultats'!CL31:CR31,0)))),"A",SUM('Saisie résultats'!CL31:CR31))))</f>
      </c>
      <c r="L32" s="47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47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33" t="b">
        <f>AND(NOT(ISBLANK('Liste élèves'!B33)),COUNTA('Saisie résultats'!D31:CY31)&lt;&gt;100)</f>
        <v>0</v>
      </c>
      <c r="O32" s="33">
        <f>COUNTBLANK('Saisie résultats'!D31:CY31)</f>
        <v>100</v>
      </c>
      <c r="P32" s="33" t="b">
        <f t="shared" si="1"/>
        <v>1</v>
      </c>
      <c r="Q32" s="33">
        <f>IF(ISBLANK('Liste élèves'!B33),"",IF(OR(ISTEXT(D32),ISTEXT(E32),ISTEXT(F32),ISTEXT(G32),ISTEXT(H32)),"",SUM(D32:H32)))</f>
      </c>
      <c r="R32" s="33">
        <f>IF(ISBLANK('Liste élèves'!B33),"",IF(OR(ISTEXT(I32),ISTEXT(J32),ISTEXT(K32),ISTEXT(L32),ISTEXT(M32)),"",SUM(I32:M32)))</f>
      </c>
      <c r="IS32" s="7"/>
    </row>
    <row r="33" spans="2:253" s="33" customFormat="1" ht="15" customHeight="1">
      <c r="B33" s="46">
        <v>24</v>
      </c>
      <c r="C33" s="30">
        <f>IF(ISBLANK('Liste élèves'!B34),"",('Liste élèves'!B34))</f>
      </c>
      <c r="D33" s="47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47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47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47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47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47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47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47">
        <f>IF(ISBLANK('Liste élèves'!B34),"",IF(COUNTBLANK('Saisie résultats'!CL32:CR32)&gt;0,"",IF(NOT(AND(ISERROR(MATCH("A",'Saisie résultats'!CL32:CR32,0)))),"A",SUM('Saisie résultats'!CL32:CR32))))</f>
      </c>
      <c r="L33" s="47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47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33" t="b">
        <f>AND(NOT(ISBLANK('Liste élèves'!B34)),COUNTA('Saisie résultats'!D32:CY32)&lt;&gt;100)</f>
        <v>0</v>
      </c>
      <c r="O33" s="33">
        <f>COUNTBLANK('Saisie résultats'!D32:CY32)</f>
        <v>100</v>
      </c>
      <c r="P33" s="33" t="b">
        <f t="shared" si="1"/>
        <v>1</v>
      </c>
      <c r="Q33" s="33">
        <f>IF(ISBLANK('Liste élèves'!B34),"",IF(OR(ISTEXT(D33),ISTEXT(E33),ISTEXT(F33),ISTEXT(G33),ISTEXT(H33)),"",SUM(D33:H33)))</f>
      </c>
      <c r="R33" s="33">
        <f>IF(ISBLANK('Liste élèves'!B34),"",IF(OR(ISTEXT(I33),ISTEXT(J33),ISTEXT(K33),ISTEXT(L33),ISTEXT(M33)),"",SUM(I33:M33)))</f>
      </c>
      <c r="IS33" s="7"/>
    </row>
    <row r="34" spans="2:253" s="33" customFormat="1" ht="15" customHeight="1">
      <c r="B34" s="46">
        <v>25</v>
      </c>
      <c r="C34" s="30">
        <f>IF(ISBLANK('Liste élèves'!B35),"",('Liste élèves'!B35))</f>
      </c>
      <c r="D34" s="47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47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47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47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47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47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47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47">
        <f>IF(ISBLANK('Liste élèves'!B35),"",IF(COUNTBLANK('Saisie résultats'!CL33:CR33)&gt;0,"",IF(NOT(AND(ISERROR(MATCH("A",'Saisie résultats'!CL33:CR33,0)))),"A",SUM('Saisie résultats'!CL33:CR33))))</f>
      </c>
      <c r="L34" s="47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47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33" t="b">
        <f>AND(NOT(ISBLANK('Liste élèves'!B35)),COUNTA('Saisie résultats'!D33:CY33)&lt;&gt;100)</f>
        <v>0</v>
      </c>
      <c r="O34" s="33">
        <f>COUNTBLANK('Saisie résultats'!D33:CY33)</f>
        <v>100</v>
      </c>
      <c r="P34" s="33" t="b">
        <f t="shared" si="1"/>
        <v>1</v>
      </c>
      <c r="Q34" s="33">
        <f>IF(ISBLANK('Liste élèves'!B35),"",IF(OR(ISTEXT(D34),ISTEXT(E34),ISTEXT(F34),ISTEXT(G34),ISTEXT(H34)),"",SUM(D34:H34)))</f>
      </c>
      <c r="R34" s="33">
        <f>IF(ISBLANK('Liste élèves'!B35),"",IF(OR(ISTEXT(I34),ISTEXT(J34),ISTEXT(K34),ISTEXT(L34),ISTEXT(M34)),"",SUM(I34:M34)))</f>
      </c>
      <c r="IS34" s="7"/>
    </row>
    <row r="35" spans="2:253" s="33" customFormat="1" ht="15" customHeight="1">
      <c r="B35" s="46">
        <v>26</v>
      </c>
      <c r="C35" s="30">
        <f>IF(ISBLANK('Liste élèves'!B36),"",('Liste élèves'!B36))</f>
      </c>
      <c r="D35" s="47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47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47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47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47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47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47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47">
        <f>IF(ISBLANK('Liste élèves'!B36),"",IF(COUNTBLANK('Saisie résultats'!CL34:CR34)&gt;0,"",IF(NOT(AND(ISERROR(MATCH("A",'Saisie résultats'!CL34:CR34,0)))),"A",SUM('Saisie résultats'!CL34:CR34))))</f>
      </c>
      <c r="L35" s="47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47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33" t="b">
        <f>AND(NOT(ISBLANK('Liste élèves'!B36)),COUNTA('Saisie résultats'!D34:CY34)&lt;&gt;100)</f>
        <v>0</v>
      </c>
      <c r="O35" s="33">
        <f>COUNTBLANK('Saisie résultats'!D34:CY34)</f>
        <v>100</v>
      </c>
      <c r="P35" s="33" t="b">
        <f t="shared" si="1"/>
        <v>1</v>
      </c>
      <c r="Q35" s="33">
        <f>IF(ISBLANK('Liste élèves'!B36),"",IF(OR(ISTEXT(D35),ISTEXT(E35),ISTEXT(F35),ISTEXT(G35),ISTEXT(H35)),"",SUM(D35:H35)))</f>
      </c>
      <c r="R35" s="33">
        <f>IF(ISBLANK('Liste élèves'!B36),"",IF(OR(ISTEXT(I35),ISTEXT(J35),ISTEXT(K35),ISTEXT(L35),ISTEXT(M35)),"",SUM(I35:M35)))</f>
      </c>
      <c r="IS35" s="7"/>
    </row>
    <row r="36" spans="2:253" s="33" customFormat="1" ht="15" customHeight="1">
      <c r="B36" s="46">
        <v>27</v>
      </c>
      <c r="C36" s="30">
        <f>IF(ISBLANK('Liste élèves'!B37),"",('Liste élèves'!B37))</f>
      </c>
      <c r="D36" s="47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47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47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47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47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47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47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47">
        <f>IF(ISBLANK('Liste élèves'!B37),"",IF(COUNTBLANK('Saisie résultats'!CL35:CR35)&gt;0,"",IF(NOT(AND(ISERROR(MATCH("A",'Saisie résultats'!CL35:CR35,0)))),"A",SUM('Saisie résultats'!CL35:CR35))))</f>
      </c>
      <c r="L36" s="47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47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33" t="b">
        <f>AND(NOT(ISBLANK('Liste élèves'!B37)),COUNTA('Saisie résultats'!D35:CY35)&lt;&gt;100)</f>
        <v>0</v>
      </c>
      <c r="O36" s="33">
        <f>COUNTBLANK('Saisie résultats'!D35:CY35)</f>
        <v>100</v>
      </c>
      <c r="P36" s="33" t="b">
        <f t="shared" si="1"/>
        <v>1</v>
      </c>
      <c r="Q36" s="33">
        <f>IF(ISBLANK('Liste élèves'!B37),"",IF(OR(ISTEXT(D36),ISTEXT(E36),ISTEXT(F36),ISTEXT(G36),ISTEXT(H36)),"",SUM(D36:H36)))</f>
      </c>
      <c r="R36" s="33">
        <f>IF(ISBLANK('Liste élèves'!B37),"",IF(OR(ISTEXT(I36),ISTEXT(J36),ISTEXT(K36),ISTEXT(L36),ISTEXT(M36)),"",SUM(I36:M36)))</f>
      </c>
      <c r="IS36" s="7"/>
    </row>
    <row r="37" spans="2:253" s="33" customFormat="1" ht="15" customHeight="1">
      <c r="B37" s="46">
        <v>28</v>
      </c>
      <c r="C37" s="30">
        <f>IF(ISBLANK('Liste élèves'!B38),"",('Liste élèves'!B38))</f>
      </c>
      <c r="D37" s="47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47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47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47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47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47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47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47">
        <f>IF(ISBLANK('Liste élèves'!B38),"",IF(COUNTBLANK('Saisie résultats'!CL36:CR36)&gt;0,"",IF(NOT(AND(ISERROR(MATCH("A",'Saisie résultats'!CL36:CR36,0)))),"A",SUM('Saisie résultats'!CL36:CR36))))</f>
      </c>
      <c r="L37" s="47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47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33" t="b">
        <f>AND(NOT(ISBLANK('Liste élèves'!B38)),COUNTA('Saisie résultats'!D36:CY36)&lt;&gt;100)</f>
        <v>0</v>
      </c>
      <c r="O37" s="33">
        <f>COUNTBLANK('Saisie résultats'!D36:CY36)</f>
        <v>100</v>
      </c>
      <c r="P37" s="33" t="b">
        <f t="shared" si="1"/>
        <v>1</v>
      </c>
      <c r="Q37" s="33">
        <f>IF(ISBLANK('Liste élèves'!B38),"",IF(OR(ISTEXT(D37),ISTEXT(E37),ISTEXT(F37),ISTEXT(G37),ISTEXT(H37)),"",SUM(D37:H37)))</f>
      </c>
      <c r="R37" s="33">
        <f>IF(ISBLANK('Liste élèves'!B38),"",IF(OR(ISTEXT(I37),ISTEXT(J37),ISTEXT(K37),ISTEXT(L37),ISTEXT(M37)),"",SUM(I37:M37)))</f>
      </c>
      <c r="IS37" s="7"/>
    </row>
    <row r="38" spans="2:253" s="33" customFormat="1" ht="15" customHeight="1">
      <c r="B38" s="46">
        <v>29</v>
      </c>
      <c r="C38" s="30">
        <f>IF(ISBLANK('Liste élèves'!B39),"",('Liste élèves'!B39))</f>
      </c>
      <c r="D38" s="47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47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47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47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47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47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47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47">
        <f>IF(ISBLANK('Liste élèves'!B39),"",IF(COUNTBLANK('Saisie résultats'!CL37:CR37)&gt;0,"",IF(NOT(AND(ISERROR(MATCH("A",'Saisie résultats'!CL37:CR37,0)))),"A",SUM('Saisie résultats'!CL37:CR37))))</f>
      </c>
      <c r="L38" s="47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47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33" t="b">
        <f>AND(NOT(ISBLANK('Liste élèves'!B39)),COUNTA('Saisie résultats'!D37:CY37)&lt;&gt;100)</f>
        <v>0</v>
      </c>
      <c r="O38" s="33">
        <f>COUNTBLANK('Saisie résultats'!D37:CY37)</f>
        <v>100</v>
      </c>
      <c r="P38" s="33" t="b">
        <f t="shared" si="1"/>
        <v>1</v>
      </c>
      <c r="Q38" s="33">
        <f>IF(ISBLANK('Liste élèves'!B39),"",IF(OR(ISTEXT(D38),ISTEXT(E38),ISTEXT(F38),ISTEXT(G38),ISTEXT(H38)),"",SUM(D38:H38)))</f>
      </c>
      <c r="R38" s="33">
        <f>IF(ISBLANK('Liste élèves'!B39),"",IF(OR(ISTEXT(I38),ISTEXT(J38),ISTEXT(K38),ISTEXT(L38),ISTEXT(M38)),"",SUM(I38:M38)))</f>
      </c>
      <c r="IS38" s="7"/>
    </row>
    <row r="39" spans="2:253" s="33" customFormat="1" ht="15" customHeight="1">
      <c r="B39" s="46">
        <v>30</v>
      </c>
      <c r="C39" s="30">
        <f>IF(ISBLANK('Liste élèves'!B40),"",('Liste élèves'!B40))</f>
      </c>
      <c r="D39" s="47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47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47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47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47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47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47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47">
        <f>IF(ISBLANK('Liste élèves'!B40),"",IF(COUNTBLANK('Saisie résultats'!CL38:CR38)&gt;0,"",IF(NOT(AND(ISERROR(MATCH("A",'Saisie résultats'!CL38:CR38,0)))),"A",SUM('Saisie résultats'!CL38:CR38))))</f>
      </c>
      <c r="L39" s="47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47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33" t="b">
        <f>AND(NOT(ISBLANK('Liste élèves'!B40)),COUNTA('Saisie résultats'!D38:CY38)&lt;&gt;100)</f>
        <v>0</v>
      </c>
      <c r="O39" s="33">
        <f>COUNTBLANK('Saisie résultats'!D38:CY38)</f>
        <v>100</v>
      </c>
      <c r="P39" s="33" t="b">
        <f t="shared" si="1"/>
        <v>1</v>
      </c>
      <c r="Q39" s="33">
        <f>IF(ISBLANK('Liste élèves'!B40),"",IF(OR(ISTEXT(D39),ISTEXT(E39),ISTEXT(F39),ISTEXT(G39),ISTEXT(H39)),"",SUM(D39:H39)))</f>
      </c>
      <c r="R39" s="33">
        <f>IF(ISBLANK('Liste élèves'!B40),"",IF(OR(ISTEXT(I39),ISTEXT(J39),ISTEXT(K39),ISTEXT(L39),ISTEXT(M39)),"",SUM(I39:M39)))</f>
      </c>
      <c r="IS39" s="7"/>
    </row>
    <row r="40" spans="2:253" s="33" customFormat="1" ht="15" customHeight="1">
      <c r="B40" s="46">
        <v>31</v>
      </c>
      <c r="C40" s="30">
        <f>IF(ISBLANK('Liste élèves'!B41),"",('Liste élèves'!B41))</f>
      </c>
      <c r="D40" s="47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47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47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47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47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47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47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47">
        <f>IF(ISBLANK('Liste élèves'!B41),"",IF(COUNTBLANK('Saisie résultats'!CL39:CR39)&gt;0,"",IF(NOT(AND(ISERROR(MATCH("A",'Saisie résultats'!CL39:CR39,0)))),"A",SUM('Saisie résultats'!CL39:CR39))))</f>
      </c>
      <c r="L40" s="47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47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33" t="b">
        <f>AND(NOT(ISBLANK('Liste élèves'!B41)),COUNTA('Saisie résultats'!D39:CY39)&lt;&gt;100)</f>
        <v>0</v>
      </c>
      <c r="O40" s="33">
        <f>COUNTBLANK('Saisie résultats'!D39:CY39)</f>
        <v>100</v>
      </c>
      <c r="P40" s="33" t="b">
        <f t="shared" si="1"/>
        <v>1</v>
      </c>
      <c r="Q40" s="33">
        <f>IF(ISBLANK('Liste élèves'!B41),"",IF(OR(ISTEXT(D40),ISTEXT(E40),ISTEXT(F40),ISTEXT(G40),ISTEXT(H40)),"",SUM(D40:H40)))</f>
      </c>
      <c r="R40" s="33">
        <f>IF(ISBLANK('Liste élèves'!B41),"",IF(OR(ISTEXT(I40),ISTEXT(J40),ISTEXT(K40),ISTEXT(L40),ISTEXT(M40)),"",SUM(I40:M40)))</f>
      </c>
      <c r="IS40" s="7"/>
    </row>
    <row r="41" spans="2:253" s="33" customFormat="1" ht="15" customHeight="1">
      <c r="B41" s="46">
        <v>32</v>
      </c>
      <c r="C41" s="30">
        <f>IF(ISBLANK('Liste élèves'!B42),"",('Liste élèves'!B42))</f>
      </c>
      <c r="D41" s="47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47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47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47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47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47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47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47">
        <f>IF(ISBLANK('Liste élèves'!B42),"",IF(COUNTBLANK('Saisie résultats'!CL40:CR40)&gt;0,"",IF(NOT(AND(ISERROR(MATCH("A",'Saisie résultats'!CL40:CR40,0)))),"A",SUM('Saisie résultats'!CL40:CR40))))</f>
      </c>
      <c r="L41" s="47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47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33" t="b">
        <f>AND(NOT(ISBLANK('Liste élèves'!B42)),COUNTA('Saisie résultats'!D40:CY40)&lt;&gt;100)</f>
        <v>0</v>
      </c>
      <c r="O41" s="33">
        <f>COUNTBLANK('Saisie résultats'!D40:CY40)</f>
        <v>100</v>
      </c>
      <c r="P41" s="33" t="b">
        <f t="shared" si="1"/>
        <v>1</v>
      </c>
      <c r="Q41" s="33">
        <f>IF(ISBLANK('Liste élèves'!B42),"",IF(OR(ISTEXT(D41),ISTEXT(E41),ISTEXT(F41),ISTEXT(G41),ISTEXT(H41)),"",SUM(D41:H41)))</f>
      </c>
      <c r="R41" s="33">
        <f>IF(ISBLANK('Liste élèves'!B42),"",IF(OR(ISTEXT(I41),ISTEXT(J41),ISTEXT(K41),ISTEXT(L41),ISTEXT(M41)),"",SUM(I41:M41)))</f>
      </c>
      <c r="IS41" s="7"/>
    </row>
    <row r="42" spans="2:253" s="33" customFormat="1" ht="15" customHeight="1">
      <c r="B42" s="46">
        <v>33</v>
      </c>
      <c r="C42" s="30">
        <f>IF(ISBLANK('Liste élèves'!B43),"",('Liste élèves'!B43))</f>
      </c>
      <c r="D42" s="47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47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47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47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47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47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47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47">
        <f>IF(ISBLANK('Liste élèves'!B43),"",IF(COUNTBLANK('Saisie résultats'!CL41:CR41)&gt;0,"",IF(NOT(AND(ISERROR(MATCH("A",'Saisie résultats'!CL41:CR41,0)))),"A",SUM('Saisie résultats'!CL41:CR41))))</f>
      </c>
      <c r="L42" s="47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47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33" t="b">
        <f>AND(NOT(ISBLANK('Liste élèves'!B43)),COUNTA('Saisie résultats'!D41:CY41)&lt;&gt;100)</f>
        <v>0</v>
      </c>
      <c r="O42" s="33">
        <f>COUNTBLANK('Saisie résultats'!D41:CY41)</f>
        <v>100</v>
      </c>
      <c r="P42" s="33" t="b">
        <f aca="true" t="shared" si="2" ref="P42:P73">OR(N42,COUNTIF(D42:M42,"A")&gt;0,IF(C42="",TRUE,FALSE))</f>
        <v>1</v>
      </c>
      <c r="Q42" s="33">
        <f>IF(ISBLANK('Liste élèves'!B43),"",IF(OR(ISTEXT(D42),ISTEXT(E42),ISTEXT(F42),ISTEXT(G42),ISTEXT(H42)),"",SUM(D42:H42)))</f>
      </c>
      <c r="R42" s="33">
        <f>IF(ISBLANK('Liste élèves'!B43),"",IF(OR(ISTEXT(I42),ISTEXT(J42),ISTEXT(K42),ISTEXT(L42),ISTEXT(M42)),"",SUM(I42:M42)))</f>
      </c>
      <c r="IS42" s="7"/>
    </row>
    <row r="43" spans="2:253" s="33" customFormat="1" ht="15" customHeight="1">
      <c r="B43" s="46">
        <v>34</v>
      </c>
      <c r="C43" s="30">
        <f>IF(ISBLANK('Liste élèves'!B44),"",('Liste élèves'!B44))</f>
      </c>
      <c r="D43" s="47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47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47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47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47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47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47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47">
        <f>IF(ISBLANK('Liste élèves'!B44),"",IF(COUNTBLANK('Saisie résultats'!CL42:CR42)&gt;0,"",IF(NOT(AND(ISERROR(MATCH("A",'Saisie résultats'!CL42:CR42,0)))),"A",SUM('Saisie résultats'!CL42:CR42))))</f>
      </c>
      <c r="L43" s="47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47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33" t="b">
        <f>AND(NOT(ISBLANK('Liste élèves'!B44)),COUNTA('Saisie résultats'!D42:CY42)&lt;&gt;100)</f>
        <v>0</v>
      </c>
      <c r="O43" s="33">
        <f>COUNTBLANK('Saisie résultats'!D42:CY42)</f>
        <v>100</v>
      </c>
      <c r="P43" s="33" t="b">
        <f t="shared" si="2"/>
        <v>1</v>
      </c>
      <c r="Q43" s="33">
        <f>IF(ISBLANK('Liste élèves'!B44),"",IF(OR(ISTEXT(D43),ISTEXT(E43),ISTEXT(F43),ISTEXT(G43),ISTEXT(H43)),"",SUM(D43:H43)))</f>
      </c>
      <c r="R43" s="33">
        <f>IF(ISBLANK('Liste élèves'!B44),"",IF(OR(ISTEXT(I43),ISTEXT(J43),ISTEXT(K43),ISTEXT(L43),ISTEXT(M43)),"",SUM(I43:M43)))</f>
      </c>
      <c r="AD43" s="48"/>
      <c r="AE43" s="48"/>
      <c r="AF43" s="49"/>
      <c r="AG43" s="49"/>
      <c r="AH43" s="49"/>
      <c r="AI43" s="49"/>
      <c r="AJ43" s="49"/>
      <c r="IS43" s="7"/>
    </row>
    <row r="44" spans="2:253" s="33" customFormat="1" ht="15" customHeight="1">
      <c r="B44" s="46">
        <v>35</v>
      </c>
      <c r="C44" s="30">
        <f>IF(ISBLANK('Liste élèves'!B45),"",('Liste élèves'!B45))</f>
      </c>
      <c r="D44" s="47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47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47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47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47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47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47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47">
        <f>IF(ISBLANK('Liste élèves'!B45),"",IF(COUNTBLANK('Saisie résultats'!CL43:CR43)&gt;0,"",IF(NOT(AND(ISERROR(MATCH("A",'Saisie résultats'!CL43:CR43,0)))),"A",SUM('Saisie résultats'!CL43:CR43))))</f>
      </c>
      <c r="L44" s="47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47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33" t="b">
        <f>AND(NOT(ISBLANK('Liste élèves'!B45)),COUNTA('Saisie résultats'!D43:CY43)&lt;&gt;100)</f>
        <v>0</v>
      </c>
      <c r="O44" s="33">
        <f>COUNTBLANK('Saisie résultats'!D43:CY43)</f>
        <v>100</v>
      </c>
      <c r="P44" s="33" t="b">
        <f t="shared" si="2"/>
        <v>1</v>
      </c>
      <c r="Q44" s="33">
        <f>IF(ISBLANK('Liste élèves'!B45),"",IF(OR(ISTEXT(D44),ISTEXT(E44),ISTEXT(F44),ISTEXT(G44),ISTEXT(H44)),"",SUM(D44:H44)))</f>
      </c>
      <c r="R44" s="33">
        <f>IF(ISBLANK('Liste élèves'!B45),"",IF(OR(ISTEXT(I44),ISTEXT(J44),ISTEXT(K44),ISTEXT(L44),ISTEXT(M44)),"",SUM(I44:M44)))</f>
      </c>
      <c r="AD44" s="48"/>
      <c r="AE44" s="48"/>
      <c r="AF44" s="49"/>
      <c r="AG44" s="49"/>
      <c r="AH44" s="49"/>
      <c r="AI44" s="49"/>
      <c r="AJ44" s="49"/>
      <c r="IS44" s="7"/>
    </row>
    <row r="45" spans="2:253" s="33" customFormat="1" ht="15" customHeight="1">
      <c r="B45" s="46">
        <v>36</v>
      </c>
      <c r="C45" s="30">
        <f>IF(ISBLANK('Liste élèves'!B46),"",('Liste élèves'!B46))</f>
      </c>
      <c r="D45" s="47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47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47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47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47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47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47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47">
        <f>IF(ISBLANK('Liste élèves'!B46),"",IF(COUNTBLANK('Saisie résultats'!CL44:CR44)&gt;0,"",IF(NOT(AND(ISERROR(MATCH("A",'Saisie résultats'!CL44:CR44,0)))),"A",SUM('Saisie résultats'!CL44:CR44))))</f>
      </c>
      <c r="L45" s="47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47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33" t="b">
        <f>AND(NOT(ISBLANK('Liste élèves'!B46)),COUNTA('Saisie résultats'!D44:CY44)&lt;&gt;100)</f>
        <v>0</v>
      </c>
      <c r="O45" s="33">
        <f>COUNTBLANK('Saisie résultats'!D44:CY44)</f>
        <v>100</v>
      </c>
      <c r="P45" s="33" t="b">
        <f t="shared" si="2"/>
        <v>1</v>
      </c>
      <c r="Q45" s="33">
        <f>IF(ISBLANK('Liste élèves'!B46),"",IF(OR(ISTEXT(D45),ISTEXT(E45),ISTEXT(F45),ISTEXT(G45),ISTEXT(H45)),"",SUM(D45:H45)))</f>
      </c>
      <c r="R45" s="33">
        <f>IF(ISBLANK('Liste élèves'!B46),"",IF(OR(ISTEXT(I45),ISTEXT(J45),ISTEXT(K45),ISTEXT(L45),ISTEXT(M45)),"",SUM(I45:M45)))</f>
      </c>
      <c r="AD45" s="48"/>
      <c r="AE45" s="48"/>
      <c r="AF45" s="49"/>
      <c r="AG45" s="49"/>
      <c r="AH45" s="49"/>
      <c r="AI45" s="49"/>
      <c r="AJ45" s="49"/>
      <c r="IS45" s="7"/>
    </row>
    <row r="46" spans="2:253" s="33" customFormat="1" ht="15" customHeight="1">
      <c r="B46" s="46">
        <v>37</v>
      </c>
      <c r="C46" s="30">
        <f>IF(ISBLANK('Liste élèves'!B47),"",('Liste élèves'!B47))</f>
      </c>
      <c r="D46" s="47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47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47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47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47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47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47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47">
        <f>IF(ISBLANK('Liste élèves'!B47),"",IF(COUNTBLANK('Saisie résultats'!CL45:CR45)&gt;0,"",IF(NOT(AND(ISERROR(MATCH("A",'Saisie résultats'!CL45:CR45,0)))),"A",SUM('Saisie résultats'!CL45:CR45))))</f>
      </c>
      <c r="L46" s="47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47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33" t="b">
        <f>AND(NOT(ISBLANK('Liste élèves'!B47)),COUNTA('Saisie résultats'!D45:CY45)&lt;&gt;100)</f>
        <v>0</v>
      </c>
      <c r="O46" s="33">
        <f>COUNTBLANK('Saisie résultats'!D45:CY45)</f>
        <v>100</v>
      </c>
      <c r="P46" s="33" t="b">
        <f t="shared" si="2"/>
        <v>1</v>
      </c>
      <c r="Q46" s="33">
        <f>IF(ISBLANK('Liste élèves'!B47),"",IF(OR(ISTEXT(D46),ISTEXT(E46),ISTEXT(F46),ISTEXT(G46),ISTEXT(H46)),"",SUM(D46:H46)))</f>
      </c>
      <c r="R46" s="33">
        <f>IF(ISBLANK('Liste élèves'!B47),"",IF(OR(ISTEXT(I46),ISTEXT(J46),ISTEXT(K46),ISTEXT(L46),ISTEXT(M46)),"",SUM(I46:M46)))</f>
      </c>
      <c r="AD46" s="48"/>
      <c r="AE46" s="48"/>
      <c r="AF46" s="49"/>
      <c r="AG46" s="49"/>
      <c r="AH46" s="49"/>
      <c r="AI46" s="49"/>
      <c r="AJ46" s="49"/>
      <c r="IS46" s="7"/>
    </row>
    <row r="47" spans="2:253" s="33" customFormat="1" ht="15" customHeight="1">
      <c r="B47" s="46">
        <v>38</v>
      </c>
      <c r="C47" s="30">
        <f>IF(ISBLANK('Liste élèves'!B48),"",('Liste élèves'!B48))</f>
      </c>
      <c r="D47" s="47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47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47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47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47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47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47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47">
        <f>IF(ISBLANK('Liste élèves'!B48),"",IF(COUNTBLANK('Saisie résultats'!CL46:CR46)&gt;0,"",IF(NOT(AND(ISERROR(MATCH("A",'Saisie résultats'!CL46:CR46,0)))),"A",SUM('Saisie résultats'!CL46:CR46))))</f>
      </c>
      <c r="L47" s="47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47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33" t="b">
        <f>AND(NOT(ISBLANK('Liste élèves'!B48)),COUNTA('Saisie résultats'!D46:CY46)&lt;&gt;100)</f>
        <v>0</v>
      </c>
      <c r="O47" s="33">
        <f>COUNTBLANK('Saisie résultats'!D46:CY46)</f>
        <v>100</v>
      </c>
      <c r="P47" s="33" t="b">
        <f t="shared" si="2"/>
        <v>1</v>
      </c>
      <c r="Q47" s="33">
        <f>IF(ISBLANK('Liste élèves'!B48),"",IF(OR(ISTEXT(D47),ISTEXT(E47),ISTEXT(F47),ISTEXT(G47),ISTEXT(H47)),"",SUM(D47:H47)))</f>
      </c>
      <c r="R47" s="33">
        <f>IF(ISBLANK('Liste élèves'!B48),"",IF(OR(ISTEXT(I47),ISTEXT(J47),ISTEXT(K47),ISTEXT(L47),ISTEXT(M47)),"",SUM(I47:M47)))</f>
      </c>
      <c r="AD47" s="48"/>
      <c r="AE47" s="48"/>
      <c r="AF47" s="49"/>
      <c r="AG47" s="49"/>
      <c r="AH47" s="49"/>
      <c r="AI47" s="49"/>
      <c r="AJ47" s="49"/>
      <c r="IS47" s="7"/>
    </row>
    <row r="48" spans="2:253" s="33" customFormat="1" ht="15" customHeight="1">
      <c r="B48" s="46">
        <v>39</v>
      </c>
      <c r="C48" s="30">
        <f>IF(ISBLANK('Liste élèves'!B49),"",('Liste élèves'!B49))</f>
      </c>
      <c r="D48" s="47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47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47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47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47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47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47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47">
        <f>IF(ISBLANK('Liste élèves'!B49),"",IF(COUNTBLANK('Saisie résultats'!CL47:CR47)&gt;0,"",IF(NOT(AND(ISERROR(MATCH("A",'Saisie résultats'!CL47:CR47,0)))),"A",SUM('Saisie résultats'!CL47:CR47))))</f>
      </c>
      <c r="L48" s="47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47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33" t="b">
        <f>AND(NOT(ISBLANK('Liste élèves'!B49)),COUNTA('Saisie résultats'!D47:CY47)&lt;&gt;100)</f>
        <v>0</v>
      </c>
      <c r="O48" s="33">
        <f>COUNTBLANK('Saisie résultats'!D47:CY47)</f>
        <v>100</v>
      </c>
      <c r="P48" s="33" t="b">
        <f t="shared" si="2"/>
        <v>1</v>
      </c>
      <c r="Q48" s="33">
        <f>IF(ISBLANK('Liste élèves'!B49),"",IF(OR(ISTEXT(D48),ISTEXT(E48),ISTEXT(F48),ISTEXT(G48),ISTEXT(H48)),"",SUM(D48:H48)))</f>
      </c>
      <c r="R48" s="33">
        <f>IF(ISBLANK('Liste élèves'!B49),"",IF(OR(ISTEXT(I48),ISTEXT(J48),ISTEXT(K48),ISTEXT(L48),ISTEXT(M48)),"",SUM(I48:M48)))</f>
      </c>
      <c r="AD48" s="48"/>
      <c r="AE48" s="48"/>
      <c r="AF48" s="49"/>
      <c r="AG48" s="49"/>
      <c r="AH48" s="49"/>
      <c r="AI48" s="49"/>
      <c r="AJ48" s="49"/>
      <c r="IS48" s="7"/>
    </row>
    <row r="49" spans="2:253" s="33" customFormat="1" ht="15" customHeight="1">
      <c r="B49" s="46">
        <v>40</v>
      </c>
      <c r="C49" s="30">
        <f>IF(ISBLANK('Liste élèves'!B50),"",('Liste élèves'!B50))</f>
      </c>
      <c r="D49" s="47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47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47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47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47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47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47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47">
        <f>IF(ISBLANK('Liste élèves'!B50),"",IF(COUNTBLANK('Saisie résultats'!CL48:CR48)&gt;0,"",IF(NOT(AND(ISERROR(MATCH("A",'Saisie résultats'!CL48:CR48,0)))),"A",SUM('Saisie résultats'!CL48:CR48))))</f>
      </c>
      <c r="L49" s="47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47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33" t="b">
        <f>AND(NOT(ISBLANK('Liste élèves'!B50)),COUNTA('Saisie résultats'!D48:CY48)&lt;&gt;100)</f>
        <v>0</v>
      </c>
      <c r="O49" s="33">
        <f>COUNTBLANK('Saisie résultats'!D48:CY48)</f>
        <v>100</v>
      </c>
      <c r="P49" s="33" t="b">
        <f t="shared" si="2"/>
        <v>1</v>
      </c>
      <c r="Q49" s="33">
        <f>IF(ISBLANK('Liste élèves'!B50),"",IF(OR(ISTEXT(D49),ISTEXT(E49),ISTEXT(F49),ISTEXT(G49),ISTEXT(H49)),"",SUM(D49:H49)))</f>
      </c>
      <c r="R49" s="33">
        <f>IF(ISBLANK('Liste élèves'!B50),"",IF(OR(ISTEXT(I49),ISTEXT(J49),ISTEXT(K49),ISTEXT(L49),ISTEXT(M49)),"",SUM(I49:M49)))</f>
      </c>
      <c r="AD49" s="48"/>
      <c r="AE49" s="48"/>
      <c r="AF49" s="49"/>
      <c r="AG49" s="49"/>
      <c r="AH49" s="49"/>
      <c r="AI49" s="49"/>
      <c r="AJ49" s="49"/>
      <c r="IS49" s="7"/>
    </row>
    <row r="50" spans="2:253" s="33" customFormat="1" ht="15" customHeight="1">
      <c r="B50" s="46">
        <v>41</v>
      </c>
      <c r="C50" s="30">
        <f>IF(ISBLANK('Liste élèves'!B51),"",('Liste élèves'!B51))</f>
      </c>
      <c r="D50" s="47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47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47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47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47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47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47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47">
        <f>IF(ISBLANK('Liste élèves'!B51),"",IF(COUNTBLANK('Saisie résultats'!CL49:CR49)&gt;0,"",IF(NOT(AND(ISERROR(MATCH("A",'Saisie résultats'!CL49:CR49,0)))),"A",SUM('Saisie résultats'!CL49:CR49))))</f>
      </c>
      <c r="L50" s="47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47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33" t="b">
        <f>AND(NOT(ISBLANK('Liste élèves'!B51)),COUNTA('Saisie résultats'!D49:CY49)&lt;&gt;100)</f>
        <v>0</v>
      </c>
      <c r="O50" s="33">
        <f>COUNTBLANK('Saisie résultats'!D49:CY49)</f>
        <v>100</v>
      </c>
      <c r="P50" s="33" t="b">
        <f t="shared" si="2"/>
        <v>1</v>
      </c>
      <c r="Q50" s="33">
        <f>IF(ISBLANK('Liste élèves'!B51),"",IF(OR(ISTEXT(D50),ISTEXT(E50),ISTEXT(F50),ISTEXT(G50),ISTEXT(H50)),"",SUM(D50:H50)))</f>
      </c>
      <c r="R50" s="33">
        <f>IF(ISBLANK('Liste élèves'!B51),"",IF(OR(ISTEXT(I50),ISTEXT(J50),ISTEXT(K50),ISTEXT(L50),ISTEXT(M50)),"",SUM(I50:M50)))</f>
      </c>
      <c r="AD50" s="48"/>
      <c r="AE50" s="48"/>
      <c r="AF50" s="49"/>
      <c r="AG50" s="49"/>
      <c r="AH50" s="49"/>
      <c r="AI50" s="49"/>
      <c r="AJ50" s="49"/>
      <c r="IS50" s="7"/>
    </row>
    <row r="51" spans="2:253" s="33" customFormat="1" ht="15" customHeight="1">
      <c r="B51" s="46">
        <v>42</v>
      </c>
      <c r="C51" s="30">
        <f>IF(ISBLANK('Liste élèves'!B52),"",('Liste élèves'!B52))</f>
      </c>
      <c r="D51" s="47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47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47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47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47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47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47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47">
        <f>IF(ISBLANK('Liste élèves'!B52),"",IF(COUNTBLANK('Saisie résultats'!CL50:CR50)&gt;0,"",IF(NOT(AND(ISERROR(MATCH("A",'Saisie résultats'!CL50:CR50,0)))),"A",SUM('Saisie résultats'!CL50:CR50))))</f>
      </c>
      <c r="L51" s="47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47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33" t="b">
        <f>AND(NOT(ISBLANK('Liste élèves'!B52)),COUNTA('Saisie résultats'!D50:CY50)&lt;&gt;100)</f>
        <v>0</v>
      </c>
      <c r="O51" s="33">
        <f>COUNTBLANK('Saisie résultats'!D50:CY50)</f>
        <v>100</v>
      </c>
      <c r="P51" s="33" t="b">
        <f t="shared" si="2"/>
        <v>1</v>
      </c>
      <c r="Q51" s="33">
        <f>IF(ISBLANK('Liste élèves'!B52),"",IF(OR(ISTEXT(D51),ISTEXT(E51),ISTEXT(F51),ISTEXT(G51),ISTEXT(H51)),"",SUM(D51:H51)))</f>
      </c>
      <c r="R51" s="33">
        <f>IF(ISBLANK('Liste élèves'!B52),"",IF(OR(ISTEXT(I51),ISTEXT(J51),ISTEXT(K51),ISTEXT(L51),ISTEXT(M51)),"",SUM(I51:M51)))</f>
      </c>
      <c r="AD51" s="48"/>
      <c r="AE51" s="48"/>
      <c r="AF51" s="49"/>
      <c r="AG51" s="49"/>
      <c r="AH51" s="49"/>
      <c r="AI51" s="49"/>
      <c r="AJ51" s="49"/>
      <c r="IS51" s="7"/>
    </row>
    <row r="52" spans="2:253" s="33" customFormat="1" ht="15" customHeight="1">
      <c r="B52" s="46">
        <v>43</v>
      </c>
      <c r="C52" s="30">
        <f>IF(ISBLANK('Liste élèves'!B53),"",('Liste élèves'!B53))</f>
      </c>
      <c r="D52" s="47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47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47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47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47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47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47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47">
        <f>IF(ISBLANK('Liste élèves'!B53),"",IF(COUNTBLANK('Saisie résultats'!CL51:CR51)&gt;0,"",IF(NOT(AND(ISERROR(MATCH("A",'Saisie résultats'!CL51:CR51,0)))),"A",SUM('Saisie résultats'!CL51:CR51))))</f>
      </c>
      <c r="L52" s="47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47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33" t="b">
        <f>AND(NOT(ISBLANK('Liste élèves'!B53)),COUNTA('Saisie résultats'!D51:CY51)&lt;&gt;100)</f>
        <v>0</v>
      </c>
      <c r="O52" s="33">
        <f>COUNTBLANK('Saisie résultats'!D51:CY51)</f>
        <v>100</v>
      </c>
      <c r="P52" s="33" t="b">
        <f t="shared" si="2"/>
        <v>1</v>
      </c>
      <c r="Q52" s="33">
        <f>IF(ISBLANK('Liste élèves'!B53),"",IF(OR(ISTEXT(D52),ISTEXT(E52),ISTEXT(F52),ISTEXT(G52),ISTEXT(H52)),"",SUM(D52:H52)))</f>
      </c>
      <c r="R52" s="33">
        <f>IF(ISBLANK('Liste élèves'!B53),"",IF(OR(ISTEXT(I52),ISTEXT(J52),ISTEXT(K52),ISTEXT(L52),ISTEXT(M52)),"",SUM(I52:M52)))</f>
      </c>
      <c r="AD52" s="48"/>
      <c r="AE52" s="48"/>
      <c r="AF52" s="49"/>
      <c r="AG52" s="49"/>
      <c r="AH52" s="49"/>
      <c r="AI52" s="49"/>
      <c r="AJ52" s="49"/>
      <c r="IS52" s="7"/>
    </row>
    <row r="53" spans="2:253" s="33" customFormat="1" ht="15" customHeight="1">
      <c r="B53" s="46">
        <v>44</v>
      </c>
      <c r="C53" s="30">
        <f>IF(ISBLANK('Liste élèves'!B54),"",('Liste élèves'!B54))</f>
      </c>
      <c r="D53" s="47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47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47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47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47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47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47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47">
        <f>IF(ISBLANK('Liste élèves'!B54),"",IF(COUNTBLANK('Saisie résultats'!CL52:CR52)&gt;0,"",IF(NOT(AND(ISERROR(MATCH("A",'Saisie résultats'!CL52:CR52,0)))),"A",SUM('Saisie résultats'!CL52:CR52))))</f>
      </c>
      <c r="L53" s="47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47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33" t="b">
        <f>AND(NOT(ISBLANK('Liste élèves'!B54)),COUNTA('Saisie résultats'!D52:CY52)&lt;&gt;100)</f>
        <v>0</v>
      </c>
      <c r="O53" s="33">
        <f>COUNTBLANK('Saisie résultats'!D52:CY52)</f>
        <v>100</v>
      </c>
      <c r="P53" s="33" t="b">
        <f t="shared" si="2"/>
        <v>1</v>
      </c>
      <c r="Q53" s="33">
        <f>IF(ISBLANK('Liste élèves'!B54),"",IF(OR(ISTEXT(D53),ISTEXT(E53),ISTEXT(F53),ISTEXT(G53),ISTEXT(H53)),"",SUM(D53:H53)))</f>
      </c>
      <c r="R53" s="33">
        <f>IF(ISBLANK('Liste élèves'!B54),"",IF(OR(ISTEXT(I53),ISTEXT(J53),ISTEXT(K53),ISTEXT(L53),ISTEXT(M53)),"",SUM(I53:M53)))</f>
      </c>
      <c r="AD53" s="48"/>
      <c r="AE53" s="48"/>
      <c r="AF53" s="49"/>
      <c r="AG53" s="49"/>
      <c r="AH53" s="49"/>
      <c r="AI53" s="49"/>
      <c r="AJ53" s="49"/>
      <c r="IS53" s="7"/>
    </row>
    <row r="54" spans="2:253" s="33" customFormat="1" ht="15" customHeight="1">
      <c r="B54" s="46">
        <v>45</v>
      </c>
      <c r="C54" s="30">
        <f>IF(ISBLANK('Liste élèves'!B55),"",('Liste élèves'!B55))</f>
      </c>
      <c r="D54" s="47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47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47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47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47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47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47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47">
        <f>IF(ISBLANK('Liste élèves'!B55),"",IF(COUNTBLANK('Saisie résultats'!CL53:CR53)&gt;0,"",IF(NOT(AND(ISERROR(MATCH("A",'Saisie résultats'!CL53:CR53,0)))),"A",SUM('Saisie résultats'!CL53:CR53))))</f>
      </c>
      <c r="L54" s="47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47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33" t="b">
        <f>AND(NOT(ISBLANK('Liste élèves'!B55)),COUNTA('Saisie résultats'!D53:CY53)&lt;&gt;100)</f>
        <v>0</v>
      </c>
      <c r="O54" s="33">
        <f>COUNTBLANK('Saisie résultats'!D53:CY53)</f>
        <v>100</v>
      </c>
      <c r="P54" s="33" t="b">
        <f t="shared" si="2"/>
        <v>1</v>
      </c>
      <c r="Q54" s="33">
        <f>IF(ISBLANK('Liste élèves'!B55),"",IF(OR(ISTEXT(D54),ISTEXT(E54),ISTEXT(F54),ISTEXT(G54),ISTEXT(H54)),"",SUM(D54:H54)))</f>
      </c>
      <c r="R54" s="33">
        <f>IF(ISBLANK('Liste élèves'!B55),"",IF(OR(ISTEXT(I54),ISTEXT(J54),ISTEXT(K54),ISTEXT(L54),ISTEXT(M54)),"",SUM(I54:M54)))</f>
      </c>
      <c r="AD54" s="48"/>
      <c r="AE54" s="48"/>
      <c r="AF54" s="49"/>
      <c r="AG54" s="49"/>
      <c r="AH54" s="49"/>
      <c r="AI54" s="49"/>
      <c r="AJ54" s="49"/>
      <c r="IS54" s="7"/>
    </row>
    <row r="55" spans="2:253" s="33" customFormat="1" ht="15" customHeight="1">
      <c r="B55" s="46">
        <v>46</v>
      </c>
      <c r="C55" s="30">
        <f>IF(ISBLANK('Liste élèves'!B56),"",('Liste élèves'!B56))</f>
      </c>
      <c r="D55" s="47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47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47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47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47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47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47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47">
        <f>IF(ISBLANK('Liste élèves'!B56),"",IF(COUNTBLANK('Saisie résultats'!CL54:CR54)&gt;0,"",IF(NOT(AND(ISERROR(MATCH("A",'Saisie résultats'!CL54:CR54,0)))),"A",SUM('Saisie résultats'!CL54:CR54))))</f>
      </c>
      <c r="L55" s="47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47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33" t="b">
        <f>AND(NOT(ISBLANK('Liste élèves'!B56)),COUNTA('Saisie résultats'!D54:CY54)&lt;&gt;100)</f>
        <v>0</v>
      </c>
      <c r="O55" s="33">
        <f>COUNTBLANK('Saisie résultats'!D54:CY54)</f>
        <v>100</v>
      </c>
      <c r="P55" s="33" t="b">
        <f t="shared" si="2"/>
        <v>1</v>
      </c>
      <c r="Q55" s="33">
        <f>IF(ISBLANK('Liste élèves'!B56),"",IF(OR(ISTEXT(D55),ISTEXT(E55),ISTEXT(F55),ISTEXT(G55),ISTEXT(H55)),"",SUM(D55:H55)))</f>
      </c>
      <c r="R55" s="33">
        <f>IF(ISBLANK('Liste élèves'!B56),"",IF(OR(ISTEXT(I55),ISTEXT(J55),ISTEXT(K55),ISTEXT(L55),ISTEXT(M55)),"",SUM(I55:M55)))</f>
      </c>
      <c r="AD55" s="48"/>
      <c r="AE55" s="48"/>
      <c r="AF55" s="49"/>
      <c r="AG55" s="49"/>
      <c r="AH55" s="49"/>
      <c r="AI55" s="49"/>
      <c r="AJ55" s="49"/>
      <c r="IS55" s="7"/>
    </row>
    <row r="56" spans="2:253" s="33" customFormat="1" ht="15" customHeight="1">
      <c r="B56" s="46">
        <v>47</v>
      </c>
      <c r="C56" s="30">
        <f>IF(ISBLANK('Liste élèves'!B57),"",('Liste élèves'!B57))</f>
      </c>
      <c r="D56" s="47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47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47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47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47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47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47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47">
        <f>IF(ISBLANK('Liste élèves'!B57),"",IF(COUNTBLANK('Saisie résultats'!CL55:CR55)&gt;0,"",IF(NOT(AND(ISERROR(MATCH("A",'Saisie résultats'!CL55:CR55,0)))),"A",SUM('Saisie résultats'!CL55:CR55))))</f>
      </c>
      <c r="L56" s="47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47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33" t="b">
        <f>AND(NOT(ISBLANK('Liste élèves'!B57)),COUNTA('Saisie résultats'!D55:CY55)&lt;&gt;100)</f>
        <v>0</v>
      </c>
      <c r="O56" s="33">
        <f>COUNTBLANK('Saisie résultats'!D55:CY55)</f>
        <v>100</v>
      </c>
      <c r="P56" s="33" t="b">
        <f t="shared" si="2"/>
        <v>1</v>
      </c>
      <c r="Q56" s="33">
        <f>IF(ISBLANK('Liste élèves'!B57),"",IF(OR(ISTEXT(D56),ISTEXT(E56),ISTEXT(F56),ISTEXT(G56),ISTEXT(H56)),"",SUM(D56:H56)))</f>
      </c>
      <c r="R56" s="33">
        <f>IF(ISBLANK('Liste élèves'!B57),"",IF(OR(ISTEXT(I56),ISTEXT(J56),ISTEXT(K56),ISTEXT(L56),ISTEXT(M56)),"",SUM(I56:M56)))</f>
      </c>
      <c r="AD56" s="48"/>
      <c r="AE56" s="48"/>
      <c r="AF56" s="49"/>
      <c r="AG56" s="49"/>
      <c r="AH56" s="49"/>
      <c r="AI56" s="49"/>
      <c r="AJ56" s="49"/>
      <c r="IS56" s="7"/>
    </row>
    <row r="57" spans="2:253" s="33" customFormat="1" ht="15" customHeight="1">
      <c r="B57" s="46">
        <v>48</v>
      </c>
      <c r="C57" s="30">
        <f>IF(ISBLANK('Liste élèves'!B58),"",('Liste élèves'!B58))</f>
      </c>
      <c r="D57" s="47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47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47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47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47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47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47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47">
        <f>IF(ISBLANK('Liste élèves'!B58),"",IF(COUNTBLANK('Saisie résultats'!CL56:CR56)&gt;0,"",IF(NOT(AND(ISERROR(MATCH("A",'Saisie résultats'!CL56:CR56,0)))),"A",SUM('Saisie résultats'!CL56:CR56))))</f>
      </c>
      <c r="L57" s="47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47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33" t="b">
        <f>AND(NOT(ISBLANK('Liste élèves'!B58)),COUNTA('Saisie résultats'!D56:CY56)&lt;&gt;100)</f>
        <v>0</v>
      </c>
      <c r="O57" s="33">
        <f>COUNTBLANK('Saisie résultats'!D56:CY56)</f>
        <v>100</v>
      </c>
      <c r="P57" s="33" t="b">
        <f t="shared" si="2"/>
        <v>1</v>
      </c>
      <c r="Q57" s="33">
        <f>IF(ISBLANK('Liste élèves'!B58),"",IF(OR(ISTEXT(D57),ISTEXT(E57),ISTEXT(F57),ISTEXT(G57),ISTEXT(H57)),"",SUM(D57:H57)))</f>
      </c>
      <c r="R57" s="33">
        <f>IF(ISBLANK('Liste élèves'!B58),"",IF(OR(ISTEXT(I57),ISTEXT(J57),ISTEXT(K57),ISTEXT(L57),ISTEXT(M57)),"",SUM(I57:M57)))</f>
      </c>
      <c r="AD57" s="48"/>
      <c r="AE57" s="48"/>
      <c r="AF57" s="49"/>
      <c r="AG57" s="49"/>
      <c r="AH57" s="49"/>
      <c r="AI57" s="49"/>
      <c r="AJ57" s="49"/>
      <c r="IS57" s="7"/>
    </row>
    <row r="58" spans="2:253" s="33" customFormat="1" ht="15" customHeight="1">
      <c r="B58" s="46">
        <v>49</v>
      </c>
      <c r="C58" s="30">
        <f>IF(ISBLANK('Liste élèves'!B59),"",('Liste élèves'!B59))</f>
      </c>
      <c r="D58" s="47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47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47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47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47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47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47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47">
        <f>IF(ISBLANK('Liste élèves'!B59),"",IF(COUNTBLANK('Saisie résultats'!CL57:CR57)&gt;0,"",IF(NOT(AND(ISERROR(MATCH("A",'Saisie résultats'!CL57:CR57,0)))),"A",SUM('Saisie résultats'!CL57:CR57))))</f>
      </c>
      <c r="L58" s="47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47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33" t="b">
        <f>AND(NOT(ISBLANK('Liste élèves'!B59)),COUNTA('Saisie résultats'!D57:CY57)&lt;&gt;100)</f>
        <v>0</v>
      </c>
      <c r="O58" s="33">
        <f>COUNTBLANK('Saisie résultats'!D57:CY57)</f>
        <v>100</v>
      </c>
      <c r="P58" s="33" t="b">
        <f t="shared" si="2"/>
        <v>1</v>
      </c>
      <c r="Q58" s="33">
        <f>IF(ISBLANK('Liste élèves'!B59),"",IF(OR(ISTEXT(D58),ISTEXT(E58),ISTEXT(F58),ISTEXT(G58),ISTEXT(H58)),"",SUM(D58:H58)))</f>
      </c>
      <c r="R58" s="33">
        <f>IF(ISBLANK('Liste élèves'!B59),"",IF(OR(ISTEXT(I58),ISTEXT(J58),ISTEXT(K58),ISTEXT(L58),ISTEXT(M58)),"",SUM(I58:M58)))</f>
      </c>
      <c r="AD58" s="48"/>
      <c r="AE58" s="48"/>
      <c r="AF58" s="49"/>
      <c r="AG58" s="49"/>
      <c r="AH58" s="49"/>
      <c r="AI58" s="49"/>
      <c r="AJ58" s="49"/>
      <c r="IS58" s="7"/>
    </row>
    <row r="59" spans="2:253" s="33" customFormat="1" ht="15" customHeight="1">
      <c r="B59" s="46">
        <v>50</v>
      </c>
      <c r="C59" s="30">
        <f>IF(ISBLANK('Liste élèves'!B60),"",('Liste élèves'!B60))</f>
      </c>
      <c r="D59" s="47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47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47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47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47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47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47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47">
        <f>IF(ISBLANK('Liste élèves'!B60),"",IF(COUNTBLANK('Saisie résultats'!CL58:CR58)&gt;0,"",IF(NOT(AND(ISERROR(MATCH("A",'Saisie résultats'!CL58:CR58,0)))),"A",SUM('Saisie résultats'!CL58:CR58))))</f>
      </c>
      <c r="L59" s="47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47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33" t="b">
        <f>AND(NOT(ISBLANK('Liste élèves'!B60)),COUNTA('Saisie résultats'!D58:CY58)&lt;&gt;100)</f>
        <v>0</v>
      </c>
      <c r="O59" s="33">
        <f>COUNTBLANK('Saisie résultats'!D58:CY58)</f>
        <v>100</v>
      </c>
      <c r="P59" s="33" t="b">
        <f t="shared" si="2"/>
        <v>1</v>
      </c>
      <c r="Q59" s="33">
        <f>IF(ISBLANK('Liste élèves'!B60),"",IF(OR(ISTEXT(D59),ISTEXT(E59),ISTEXT(F59),ISTEXT(G59),ISTEXT(H59)),"",SUM(D59:H59)))</f>
      </c>
      <c r="R59" s="33">
        <f>IF(ISBLANK('Liste élèves'!B60),"",IF(OR(ISTEXT(I59),ISTEXT(J59),ISTEXT(K59),ISTEXT(L59),ISTEXT(M59)),"",SUM(I59:M59)))</f>
      </c>
      <c r="AD59" s="48"/>
      <c r="AE59" s="48"/>
      <c r="AF59" s="49"/>
      <c r="AG59" s="49"/>
      <c r="AH59" s="49"/>
      <c r="AI59" s="49"/>
      <c r="AJ59" s="49"/>
      <c r="IS59" s="7"/>
    </row>
    <row r="60" spans="2:253" s="33" customFormat="1" ht="15" customHeight="1">
      <c r="B60" s="46">
        <v>51</v>
      </c>
      <c r="C60" s="30">
        <f>IF(ISBLANK('Liste élèves'!B61),"",('Liste élèves'!B61))</f>
      </c>
      <c r="D60" s="47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47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47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47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47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47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47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47">
        <f>IF(ISBLANK('Liste élèves'!B61),"",IF(COUNTBLANK('Saisie résultats'!CL59:CR59)&gt;0,"",IF(NOT(AND(ISERROR(MATCH("A",'Saisie résultats'!CL59:CR59,0)))),"A",SUM('Saisie résultats'!CL59:CR59))))</f>
      </c>
      <c r="L60" s="47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47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33" t="b">
        <f>AND(NOT(ISBLANK('Liste élèves'!B61)),COUNTA('Saisie résultats'!D59:CY59)&lt;&gt;100)</f>
        <v>0</v>
      </c>
      <c r="O60" s="33">
        <f>COUNTBLANK('Saisie résultats'!D59:CY59)</f>
        <v>100</v>
      </c>
      <c r="P60" s="33" t="b">
        <f t="shared" si="2"/>
        <v>1</v>
      </c>
      <c r="Q60" s="33">
        <f>IF(ISBLANK('Liste élèves'!B61),"",IF(OR(ISTEXT(D60),ISTEXT(E60),ISTEXT(F60),ISTEXT(G60),ISTEXT(H60)),"",SUM(D60:H60)))</f>
      </c>
      <c r="R60" s="33">
        <f>IF(ISBLANK('Liste élèves'!B61),"",IF(OR(ISTEXT(I60),ISTEXT(J60),ISTEXT(K60),ISTEXT(L60),ISTEXT(M60)),"",SUM(I60:M60)))</f>
      </c>
      <c r="AD60" s="48"/>
      <c r="AE60" s="48"/>
      <c r="AF60" s="49"/>
      <c r="AG60" s="49"/>
      <c r="AH60" s="49"/>
      <c r="AI60" s="49"/>
      <c r="AJ60" s="49"/>
      <c r="IS60" s="7"/>
    </row>
    <row r="61" spans="2:253" s="33" customFormat="1" ht="15" customHeight="1">
      <c r="B61" s="46">
        <v>52</v>
      </c>
      <c r="C61" s="30">
        <f>IF(ISBLANK('Liste élèves'!B62),"",('Liste élèves'!B62))</f>
      </c>
      <c r="D61" s="47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47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47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47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47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47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47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47">
        <f>IF(ISBLANK('Liste élèves'!B62),"",IF(COUNTBLANK('Saisie résultats'!CL60:CR60)&gt;0,"",IF(NOT(AND(ISERROR(MATCH("A",'Saisie résultats'!CL60:CR60,0)))),"A",SUM('Saisie résultats'!CL60:CR60))))</f>
      </c>
      <c r="L61" s="47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47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33" t="b">
        <f>AND(NOT(ISBLANK('Liste élèves'!B62)),COUNTA('Saisie résultats'!D60:CY60)&lt;&gt;100)</f>
        <v>0</v>
      </c>
      <c r="O61" s="33">
        <f>COUNTBLANK('Saisie résultats'!D60:CY60)</f>
        <v>100</v>
      </c>
      <c r="P61" s="33" t="b">
        <f t="shared" si="2"/>
        <v>1</v>
      </c>
      <c r="Q61" s="33">
        <f>IF(ISBLANK('Liste élèves'!B62),"",IF(OR(ISTEXT(D61),ISTEXT(E61),ISTEXT(F61),ISTEXT(G61),ISTEXT(H61)),"",SUM(D61:H61)))</f>
      </c>
      <c r="R61" s="33">
        <f>IF(ISBLANK('Liste élèves'!B62),"",IF(OR(ISTEXT(I61),ISTEXT(J61),ISTEXT(K61),ISTEXT(L61),ISTEXT(M61)),"",SUM(I61:M61)))</f>
      </c>
      <c r="AD61" s="48"/>
      <c r="AE61" s="48"/>
      <c r="AF61" s="49"/>
      <c r="AG61" s="49"/>
      <c r="AH61" s="49"/>
      <c r="AI61" s="49"/>
      <c r="AJ61" s="49"/>
      <c r="IS61" s="7"/>
    </row>
    <row r="62" spans="2:253" s="33" customFormat="1" ht="15" customHeight="1">
      <c r="B62" s="46">
        <v>53</v>
      </c>
      <c r="C62" s="30">
        <f>IF(ISBLANK('Liste élèves'!B63),"",('Liste élèves'!B63))</f>
      </c>
      <c r="D62" s="47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47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47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47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47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47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47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47">
        <f>IF(ISBLANK('Liste élèves'!B63),"",IF(COUNTBLANK('Saisie résultats'!CL61:CR61)&gt;0,"",IF(NOT(AND(ISERROR(MATCH("A",'Saisie résultats'!CL61:CR61,0)))),"A",SUM('Saisie résultats'!CL61:CR61))))</f>
      </c>
      <c r="L62" s="47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47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33" t="b">
        <f>AND(NOT(ISBLANK('Liste élèves'!B63)),COUNTA('Saisie résultats'!D61:CY61)&lt;&gt;100)</f>
        <v>0</v>
      </c>
      <c r="O62" s="33">
        <f>COUNTBLANK('Saisie résultats'!D61:CY61)</f>
        <v>100</v>
      </c>
      <c r="P62" s="33" t="b">
        <f t="shared" si="2"/>
        <v>1</v>
      </c>
      <c r="Q62" s="33">
        <f>IF(ISBLANK('Liste élèves'!B63),"",IF(OR(ISTEXT(D62),ISTEXT(E62),ISTEXT(F62),ISTEXT(G62),ISTEXT(H62)),"",SUM(D62:H62)))</f>
      </c>
      <c r="R62" s="33">
        <f>IF(ISBLANK('Liste élèves'!B63),"",IF(OR(ISTEXT(I62),ISTEXT(J62),ISTEXT(K62),ISTEXT(L62),ISTEXT(M62)),"",SUM(I62:M62)))</f>
      </c>
      <c r="AD62" s="48"/>
      <c r="AE62" s="48"/>
      <c r="AF62" s="49"/>
      <c r="AG62" s="49"/>
      <c r="AH62" s="49"/>
      <c r="AI62" s="49"/>
      <c r="AJ62" s="49"/>
      <c r="IS62" s="7"/>
    </row>
    <row r="63" spans="2:253" s="33" customFormat="1" ht="15" customHeight="1">
      <c r="B63" s="46">
        <v>54</v>
      </c>
      <c r="C63" s="30">
        <f>IF(ISBLANK('Liste élèves'!B64),"",('Liste élèves'!B64))</f>
      </c>
      <c r="D63" s="47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47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47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47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47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47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47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47">
        <f>IF(ISBLANK('Liste élèves'!B64),"",IF(COUNTBLANK('Saisie résultats'!CL62:CR62)&gt;0,"",IF(NOT(AND(ISERROR(MATCH("A",'Saisie résultats'!CL62:CR62,0)))),"A",SUM('Saisie résultats'!CL62:CR62))))</f>
      </c>
      <c r="L63" s="47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47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33" t="b">
        <f>AND(NOT(ISBLANK('Liste élèves'!B64)),COUNTA('Saisie résultats'!D62:CY62)&lt;&gt;100)</f>
        <v>0</v>
      </c>
      <c r="O63" s="33">
        <f>COUNTBLANK('Saisie résultats'!D62:CY62)</f>
        <v>100</v>
      </c>
      <c r="P63" s="33" t="b">
        <f t="shared" si="2"/>
        <v>1</v>
      </c>
      <c r="Q63" s="33">
        <f>IF(ISBLANK('Liste élèves'!B64),"",IF(OR(ISTEXT(D63),ISTEXT(E63),ISTEXT(F63),ISTEXT(G63),ISTEXT(H63)),"",SUM(D63:H63)))</f>
      </c>
      <c r="R63" s="33">
        <f>IF(ISBLANK('Liste élèves'!B64),"",IF(OR(ISTEXT(I63),ISTEXT(J63),ISTEXT(K63),ISTEXT(L63),ISTEXT(M63)),"",SUM(I63:M63)))</f>
      </c>
      <c r="AD63" s="48"/>
      <c r="AE63" s="48"/>
      <c r="AF63" s="49"/>
      <c r="AG63" s="49"/>
      <c r="AH63" s="49"/>
      <c r="AI63" s="49"/>
      <c r="AJ63" s="49"/>
      <c r="IS63" s="7"/>
    </row>
    <row r="64" spans="2:253" s="33" customFormat="1" ht="15" customHeight="1">
      <c r="B64" s="46">
        <v>55</v>
      </c>
      <c r="C64" s="30">
        <f>IF(ISBLANK('Liste élèves'!B65),"",('Liste élèves'!B65))</f>
      </c>
      <c r="D64" s="47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47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47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47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47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47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47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47">
        <f>IF(ISBLANK('Liste élèves'!B65),"",IF(COUNTBLANK('Saisie résultats'!CL63:CR63)&gt;0,"",IF(NOT(AND(ISERROR(MATCH("A",'Saisie résultats'!CL63:CR63,0)))),"A",SUM('Saisie résultats'!CL63:CR63))))</f>
      </c>
      <c r="L64" s="47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47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33" t="b">
        <f>AND(NOT(ISBLANK('Liste élèves'!B65)),COUNTA('Saisie résultats'!D63:CY63)&lt;&gt;100)</f>
        <v>0</v>
      </c>
      <c r="O64" s="33">
        <f>COUNTBLANK('Saisie résultats'!D63:CY63)</f>
        <v>100</v>
      </c>
      <c r="P64" s="33" t="b">
        <f t="shared" si="2"/>
        <v>1</v>
      </c>
      <c r="Q64" s="33">
        <f>IF(ISBLANK('Liste élèves'!B65),"",IF(OR(ISTEXT(D64),ISTEXT(E64),ISTEXT(F64),ISTEXT(G64),ISTEXT(H64)),"",SUM(D64:H64)))</f>
      </c>
      <c r="R64" s="33">
        <f>IF(ISBLANK('Liste élèves'!B65),"",IF(OR(ISTEXT(I64),ISTEXT(J64),ISTEXT(K64),ISTEXT(L64),ISTEXT(M64)),"",SUM(I64:M64)))</f>
      </c>
      <c r="AD64" s="48"/>
      <c r="AE64" s="48"/>
      <c r="AF64" s="49"/>
      <c r="AG64" s="49"/>
      <c r="AH64" s="49"/>
      <c r="AI64" s="49"/>
      <c r="AJ64" s="49"/>
      <c r="IS64" s="7"/>
    </row>
    <row r="65" spans="2:253" s="33" customFormat="1" ht="15" customHeight="1">
      <c r="B65" s="46">
        <v>56</v>
      </c>
      <c r="C65" s="30">
        <f>IF(ISBLANK('Liste élèves'!B66),"",('Liste élèves'!B66))</f>
      </c>
      <c r="D65" s="47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47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47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47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47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47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47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47">
        <f>IF(ISBLANK('Liste élèves'!B66),"",IF(COUNTBLANK('Saisie résultats'!CL64:CR64)&gt;0,"",IF(NOT(AND(ISERROR(MATCH("A",'Saisie résultats'!CL64:CR64,0)))),"A",SUM('Saisie résultats'!CL64:CR64))))</f>
      </c>
      <c r="L65" s="47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47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33" t="b">
        <f>AND(NOT(ISBLANK('Liste élèves'!B66)),COUNTA('Saisie résultats'!D64:CY64)&lt;&gt;100)</f>
        <v>0</v>
      </c>
      <c r="O65" s="33">
        <f>COUNTBLANK('Saisie résultats'!D64:CY64)</f>
        <v>100</v>
      </c>
      <c r="P65" s="33" t="b">
        <f t="shared" si="2"/>
        <v>1</v>
      </c>
      <c r="Q65" s="33">
        <f>IF(ISBLANK('Liste élèves'!B66),"",IF(OR(ISTEXT(D65),ISTEXT(E65),ISTEXT(F65),ISTEXT(G65),ISTEXT(H65)),"",SUM(D65:H65)))</f>
      </c>
      <c r="R65" s="33">
        <f>IF(ISBLANK('Liste élèves'!B66),"",IF(OR(ISTEXT(I65),ISTEXT(J65),ISTEXT(K65),ISTEXT(L65),ISTEXT(M65)),"",SUM(I65:M65)))</f>
      </c>
      <c r="AD65" s="48"/>
      <c r="AE65" s="48"/>
      <c r="AF65" s="49"/>
      <c r="AG65" s="49"/>
      <c r="AH65" s="49"/>
      <c r="AI65" s="49"/>
      <c r="AJ65" s="49"/>
      <c r="IS65" s="7"/>
    </row>
    <row r="66" spans="2:253" s="33" customFormat="1" ht="15" customHeight="1">
      <c r="B66" s="46">
        <v>57</v>
      </c>
      <c r="C66" s="30">
        <f>IF(ISBLANK('Liste élèves'!B67),"",('Liste élèves'!B67))</f>
      </c>
      <c r="D66" s="47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47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47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47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47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47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47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47">
        <f>IF(ISBLANK('Liste élèves'!B67),"",IF(COUNTBLANK('Saisie résultats'!CL65:CR65)&gt;0,"",IF(NOT(AND(ISERROR(MATCH("A",'Saisie résultats'!CL65:CR65,0)))),"A",SUM('Saisie résultats'!CL65:CR65))))</f>
      </c>
      <c r="L66" s="47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47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33" t="b">
        <f>AND(NOT(ISBLANK('Liste élèves'!B67)),COUNTA('Saisie résultats'!D65:CY65)&lt;&gt;100)</f>
        <v>0</v>
      </c>
      <c r="O66" s="33">
        <f>COUNTBLANK('Saisie résultats'!D65:CY65)</f>
        <v>100</v>
      </c>
      <c r="P66" s="33" t="b">
        <f t="shared" si="2"/>
        <v>1</v>
      </c>
      <c r="Q66" s="33">
        <f>IF(ISBLANK('Liste élèves'!B67),"",IF(OR(ISTEXT(D66),ISTEXT(E66),ISTEXT(F66),ISTEXT(G66),ISTEXT(H66)),"",SUM(D66:H66)))</f>
      </c>
      <c r="R66" s="33">
        <f>IF(ISBLANK('Liste élèves'!B67),"",IF(OR(ISTEXT(I66),ISTEXT(J66),ISTEXT(K66),ISTEXT(L66),ISTEXT(M66)),"",SUM(I66:M66)))</f>
      </c>
      <c r="AD66" s="48"/>
      <c r="AE66" s="48"/>
      <c r="AF66" s="49"/>
      <c r="AG66" s="49"/>
      <c r="AH66" s="49"/>
      <c r="AI66" s="49"/>
      <c r="AJ66" s="49"/>
      <c r="IS66" s="7"/>
    </row>
    <row r="67" spans="2:253" s="33" customFormat="1" ht="15" customHeight="1">
      <c r="B67" s="46">
        <v>58</v>
      </c>
      <c r="C67" s="30">
        <f>IF(ISBLANK('Liste élèves'!B68),"",('Liste élèves'!B68))</f>
      </c>
      <c r="D67" s="47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47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47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47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47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47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47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47">
        <f>IF(ISBLANK('Liste élèves'!B68),"",IF(COUNTBLANK('Saisie résultats'!CL66:CR66)&gt;0,"",IF(NOT(AND(ISERROR(MATCH("A",'Saisie résultats'!CL66:CR66,0)))),"A",SUM('Saisie résultats'!CL66:CR66))))</f>
      </c>
      <c r="L67" s="47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47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33" t="b">
        <f>AND(NOT(ISBLANK('Liste élèves'!B68)),COUNTA('Saisie résultats'!D66:CY66)&lt;&gt;100)</f>
        <v>0</v>
      </c>
      <c r="O67" s="33">
        <f>COUNTBLANK('Saisie résultats'!D66:CY66)</f>
        <v>100</v>
      </c>
      <c r="P67" s="33" t="b">
        <f t="shared" si="2"/>
        <v>1</v>
      </c>
      <c r="Q67" s="33">
        <f>IF(ISBLANK('Liste élèves'!B68),"",IF(OR(ISTEXT(D67),ISTEXT(E67),ISTEXT(F67),ISTEXT(G67),ISTEXT(H67)),"",SUM(D67:H67)))</f>
      </c>
      <c r="R67" s="33">
        <f>IF(ISBLANK('Liste élèves'!B68),"",IF(OR(ISTEXT(I67),ISTEXT(J67),ISTEXT(K67),ISTEXT(L67),ISTEXT(M67)),"",SUM(I67:M67)))</f>
      </c>
      <c r="AD67" s="48"/>
      <c r="AE67" s="48"/>
      <c r="AF67" s="49"/>
      <c r="AG67" s="49"/>
      <c r="AH67" s="49"/>
      <c r="AI67" s="49"/>
      <c r="AJ67" s="49"/>
      <c r="IS67" s="7"/>
    </row>
    <row r="68" spans="2:253" s="33" customFormat="1" ht="15" customHeight="1">
      <c r="B68" s="46">
        <v>59</v>
      </c>
      <c r="C68" s="30">
        <f>IF(ISBLANK('Liste élèves'!B69),"",('Liste élèves'!B69))</f>
      </c>
      <c r="D68" s="47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47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47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47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47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47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47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47">
        <f>IF(ISBLANK('Liste élèves'!B69),"",IF(COUNTBLANK('Saisie résultats'!CL67:CR67)&gt;0,"",IF(NOT(AND(ISERROR(MATCH("A",'Saisie résultats'!CL67:CR67,0)))),"A",SUM('Saisie résultats'!CL67:CR67))))</f>
      </c>
      <c r="L68" s="47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47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33" t="b">
        <f>AND(NOT(ISBLANK('Liste élèves'!B69)),COUNTA('Saisie résultats'!D67:CY67)&lt;&gt;100)</f>
        <v>0</v>
      </c>
      <c r="O68" s="33">
        <f>COUNTBLANK('Saisie résultats'!D67:CY67)</f>
        <v>100</v>
      </c>
      <c r="P68" s="33" t="b">
        <f t="shared" si="2"/>
        <v>1</v>
      </c>
      <c r="Q68" s="33">
        <f>IF(ISBLANK('Liste élèves'!B69),"",IF(OR(ISTEXT(D68),ISTEXT(E68),ISTEXT(F68),ISTEXT(G68),ISTEXT(H68)),"",SUM(D68:H68)))</f>
      </c>
      <c r="R68" s="33">
        <f>IF(ISBLANK('Liste élèves'!B69),"",IF(OR(ISTEXT(I68),ISTEXT(J68),ISTEXT(K68),ISTEXT(L68),ISTEXT(M68)),"",SUM(I68:M68)))</f>
      </c>
      <c r="AD68" s="48"/>
      <c r="AE68" s="48"/>
      <c r="AF68" s="49"/>
      <c r="AG68" s="49"/>
      <c r="AH68" s="49"/>
      <c r="AI68" s="49"/>
      <c r="AJ68" s="49"/>
      <c r="IS68" s="7"/>
    </row>
    <row r="69" spans="2:253" s="33" customFormat="1" ht="15" customHeight="1">
      <c r="B69" s="46">
        <v>60</v>
      </c>
      <c r="C69" s="30">
        <f>IF(ISBLANK('Liste élèves'!B70),"",('Liste élèves'!B70))</f>
      </c>
      <c r="D69" s="47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47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47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47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47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47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47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47">
        <f>IF(ISBLANK('Liste élèves'!B70),"",IF(COUNTBLANK('Saisie résultats'!CL68:CR68)&gt;0,"",IF(NOT(AND(ISERROR(MATCH("A",'Saisie résultats'!CL68:CR68,0)))),"A",SUM('Saisie résultats'!CL68:CR68))))</f>
      </c>
      <c r="L69" s="47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47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33" t="b">
        <f>AND(NOT(ISBLANK('Liste élèves'!B70)),COUNTA('Saisie résultats'!D68:CY68)&lt;&gt;100)</f>
        <v>0</v>
      </c>
      <c r="O69" s="33">
        <f>COUNTBLANK('Saisie résultats'!D68:CY68)</f>
        <v>100</v>
      </c>
      <c r="P69" s="33" t="b">
        <f t="shared" si="2"/>
        <v>1</v>
      </c>
      <c r="Q69" s="33">
        <f>IF(ISBLANK('Liste élèves'!B70),"",IF(OR(ISTEXT(D69),ISTEXT(E69),ISTEXT(F69),ISTEXT(G69),ISTEXT(H69)),"",SUM(D69:H69)))</f>
      </c>
      <c r="R69" s="33">
        <f>IF(ISBLANK('Liste élèves'!B70),"",IF(OR(ISTEXT(I69),ISTEXT(J69),ISTEXT(K69),ISTEXT(L69),ISTEXT(M69)),"",SUM(I69:M69)))</f>
      </c>
      <c r="AD69" s="48"/>
      <c r="AE69" s="48"/>
      <c r="AF69" s="49"/>
      <c r="AG69" s="49"/>
      <c r="AH69" s="49"/>
      <c r="AI69" s="49"/>
      <c r="AJ69" s="49"/>
      <c r="IS69" s="7"/>
    </row>
    <row r="70" spans="2:253" s="33" customFormat="1" ht="15" customHeight="1">
      <c r="B70" s="46">
        <v>61</v>
      </c>
      <c r="C70" s="30">
        <f>IF(ISBLANK('Liste élèves'!B71),"",('Liste élèves'!B71))</f>
      </c>
      <c r="D70" s="47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47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47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47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47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47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47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47">
        <f>IF(ISBLANK('Liste élèves'!B71),"",IF(COUNTBLANK('Saisie résultats'!CL69:CR69)&gt;0,"",IF(NOT(AND(ISERROR(MATCH("A",'Saisie résultats'!CL69:CR69,0)))),"A",SUM('Saisie résultats'!CL69:CR69))))</f>
      </c>
      <c r="L70" s="47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47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33" t="b">
        <f>AND(NOT(ISBLANK('Liste élèves'!B71)),COUNTA('Saisie résultats'!D69:CY69)&lt;&gt;100)</f>
        <v>0</v>
      </c>
      <c r="O70" s="33">
        <f>COUNTBLANK('Saisie résultats'!D69:CY69)</f>
        <v>100</v>
      </c>
      <c r="P70" s="33" t="b">
        <f t="shared" si="2"/>
        <v>1</v>
      </c>
      <c r="Q70" s="33">
        <f>IF(ISBLANK('Liste élèves'!B71),"",IF(OR(ISTEXT(D70),ISTEXT(E70),ISTEXT(F70),ISTEXT(G70),ISTEXT(H70)),"",SUM(D70:H70)))</f>
      </c>
      <c r="R70" s="33">
        <f>IF(ISBLANK('Liste élèves'!B71),"",IF(OR(ISTEXT(I70),ISTEXT(J70),ISTEXT(K70),ISTEXT(L70),ISTEXT(M70)),"",SUM(I70:M70)))</f>
      </c>
      <c r="AD70" s="48"/>
      <c r="AE70" s="48"/>
      <c r="AF70" s="49"/>
      <c r="AG70" s="49"/>
      <c r="AH70" s="49"/>
      <c r="AI70" s="49"/>
      <c r="AJ70" s="49"/>
      <c r="IS70" s="7"/>
    </row>
    <row r="71" spans="2:253" s="33" customFormat="1" ht="15" customHeight="1">
      <c r="B71" s="46">
        <v>62</v>
      </c>
      <c r="C71" s="30">
        <f>IF(ISBLANK('Liste élèves'!B72),"",('Liste élèves'!B72))</f>
      </c>
      <c r="D71" s="47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47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47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47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47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47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47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47">
        <f>IF(ISBLANK('Liste élèves'!B72),"",IF(COUNTBLANK('Saisie résultats'!CL70:CR70)&gt;0,"",IF(NOT(AND(ISERROR(MATCH("A",'Saisie résultats'!CL70:CR70,0)))),"A",SUM('Saisie résultats'!CL70:CR70))))</f>
      </c>
      <c r="L71" s="47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47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33" t="b">
        <f>AND(NOT(ISBLANK('Liste élèves'!B72)),COUNTA('Saisie résultats'!D70:CY70)&lt;&gt;100)</f>
        <v>0</v>
      </c>
      <c r="O71" s="33">
        <f>COUNTBLANK('Saisie résultats'!D70:CY70)</f>
        <v>100</v>
      </c>
      <c r="P71" s="33" t="b">
        <f t="shared" si="2"/>
        <v>1</v>
      </c>
      <c r="Q71" s="33">
        <f>IF(ISBLANK('Liste élèves'!B72),"",IF(OR(ISTEXT(D71),ISTEXT(E71),ISTEXT(F71),ISTEXT(G71),ISTEXT(H71)),"",SUM(D71:H71)))</f>
      </c>
      <c r="R71" s="33">
        <f>IF(ISBLANK('Liste élèves'!B72),"",IF(OR(ISTEXT(I71),ISTEXT(J71),ISTEXT(K71),ISTEXT(L71),ISTEXT(M71)),"",SUM(I71:M71)))</f>
      </c>
      <c r="AD71" s="48"/>
      <c r="AE71" s="48"/>
      <c r="AF71" s="49"/>
      <c r="AG71" s="49"/>
      <c r="AH71" s="49"/>
      <c r="AI71" s="49"/>
      <c r="AJ71" s="49"/>
      <c r="IS71" s="7"/>
    </row>
    <row r="72" spans="2:253" s="33" customFormat="1" ht="15" customHeight="1">
      <c r="B72" s="46">
        <v>63</v>
      </c>
      <c r="C72" s="30">
        <f>IF(ISBLANK('Liste élèves'!B73),"",('Liste élèves'!B73))</f>
      </c>
      <c r="D72" s="47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47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47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47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47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47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47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47">
        <f>IF(ISBLANK('Liste élèves'!B73),"",IF(COUNTBLANK('Saisie résultats'!CL71:CR71)&gt;0,"",IF(NOT(AND(ISERROR(MATCH("A",'Saisie résultats'!CL71:CR71,0)))),"A",SUM('Saisie résultats'!CL71:CR71))))</f>
      </c>
      <c r="L72" s="47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47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33" t="b">
        <f>AND(NOT(ISBLANK('Liste élèves'!B73)),COUNTA('Saisie résultats'!D71:CY71)&lt;&gt;100)</f>
        <v>0</v>
      </c>
      <c r="O72" s="33">
        <f>COUNTBLANK('Saisie résultats'!D71:CY71)</f>
        <v>100</v>
      </c>
      <c r="P72" s="33" t="b">
        <f t="shared" si="2"/>
        <v>1</v>
      </c>
      <c r="Q72" s="33">
        <f>IF(ISBLANK('Liste élèves'!B73),"",IF(OR(ISTEXT(D72),ISTEXT(E72),ISTEXT(F72),ISTEXT(G72),ISTEXT(H72)),"",SUM(D72:H72)))</f>
      </c>
      <c r="R72" s="33">
        <f>IF(ISBLANK('Liste élèves'!B73),"",IF(OR(ISTEXT(I72),ISTEXT(J72),ISTEXT(K72),ISTEXT(L72),ISTEXT(M72)),"",SUM(I72:M72)))</f>
      </c>
      <c r="AD72" s="48"/>
      <c r="AE72" s="48"/>
      <c r="AF72" s="49"/>
      <c r="AG72" s="49"/>
      <c r="AH72" s="49"/>
      <c r="AI72" s="49"/>
      <c r="AJ72" s="49"/>
      <c r="IS72" s="7"/>
    </row>
    <row r="73" spans="2:253" s="33" customFormat="1" ht="15" customHeight="1">
      <c r="B73" s="46">
        <v>64</v>
      </c>
      <c r="C73" s="30">
        <f>IF(ISBLANK('Liste élèves'!B74),"",('Liste élèves'!B74))</f>
      </c>
      <c r="D73" s="47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47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47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47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47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47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47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47">
        <f>IF(ISBLANK('Liste élèves'!B74),"",IF(COUNTBLANK('Saisie résultats'!CL72:CR72)&gt;0,"",IF(NOT(AND(ISERROR(MATCH("A",'Saisie résultats'!CL72:CR72,0)))),"A",SUM('Saisie résultats'!CL72:CR72))))</f>
      </c>
      <c r="L73" s="47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47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33" t="b">
        <f>AND(NOT(ISBLANK('Liste élèves'!B74)),COUNTA('Saisie résultats'!D72:CY72)&lt;&gt;100)</f>
        <v>0</v>
      </c>
      <c r="O73" s="33">
        <f>COUNTBLANK('Saisie résultats'!D72:CY72)</f>
        <v>100</v>
      </c>
      <c r="P73" s="33" t="b">
        <f t="shared" si="2"/>
        <v>1</v>
      </c>
      <c r="Q73" s="33">
        <f>IF(ISBLANK('Liste élèves'!B74),"",IF(OR(ISTEXT(D73),ISTEXT(E73),ISTEXT(F73),ISTEXT(G73),ISTEXT(H73)),"",SUM(D73:H73)))</f>
      </c>
      <c r="R73" s="33">
        <f>IF(ISBLANK('Liste élèves'!B74),"",IF(OR(ISTEXT(I73),ISTEXT(J73),ISTEXT(K73),ISTEXT(L73),ISTEXT(M73)),"",SUM(I73:M73)))</f>
      </c>
      <c r="AD73" s="48"/>
      <c r="AE73" s="48"/>
      <c r="AF73" s="49"/>
      <c r="AG73" s="49"/>
      <c r="AH73" s="49"/>
      <c r="AI73" s="49"/>
      <c r="AJ73" s="49"/>
      <c r="IS73" s="7"/>
    </row>
    <row r="74" spans="2:253" s="33" customFormat="1" ht="15" customHeight="1">
      <c r="B74" s="46">
        <v>65</v>
      </c>
      <c r="C74" s="30">
        <f>IF(ISBLANK('Liste élèves'!B75),"",('Liste élèves'!B75))</f>
      </c>
      <c r="D74" s="47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47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47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47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47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47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47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47">
        <f>IF(ISBLANK('Liste élèves'!B75),"",IF(COUNTBLANK('Saisie résultats'!CL73:CR73)&gt;0,"",IF(NOT(AND(ISERROR(MATCH("A",'Saisie résultats'!CL73:CR73,0)))),"A",SUM('Saisie résultats'!CL73:CR73))))</f>
      </c>
      <c r="L74" s="47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47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33" t="b">
        <f>AND(NOT(ISBLANK('Liste élèves'!B75)),COUNTA('Saisie résultats'!D73:CY73)&lt;&gt;100)</f>
        <v>0</v>
      </c>
      <c r="O74" s="33">
        <f>COUNTBLANK('Saisie résultats'!D73:CY73)</f>
        <v>100</v>
      </c>
      <c r="P74" s="33" t="b">
        <f aca="true" t="shared" si="3" ref="P74:P105">OR(N74,COUNTIF(D74:M74,"A")&gt;0,IF(C74="",TRUE,FALSE))</f>
        <v>1</v>
      </c>
      <c r="Q74" s="33">
        <f>IF(ISBLANK('Liste élèves'!B75),"",IF(OR(ISTEXT(D74),ISTEXT(E74),ISTEXT(F74),ISTEXT(G74),ISTEXT(H74)),"",SUM(D74:H74)))</f>
      </c>
      <c r="R74" s="33">
        <f>IF(ISBLANK('Liste élèves'!B75),"",IF(OR(ISTEXT(I74),ISTEXT(J74),ISTEXT(K74),ISTEXT(L74),ISTEXT(M74)),"",SUM(I74:M74)))</f>
      </c>
      <c r="IS74" s="7"/>
    </row>
    <row r="75" spans="2:253" s="33" customFormat="1" ht="15" customHeight="1">
      <c r="B75" s="46">
        <v>66</v>
      </c>
      <c r="C75" s="30">
        <f>IF(ISBLANK('Liste élèves'!B76),"",('Liste élèves'!B76))</f>
      </c>
      <c r="D75" s="47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47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47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47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47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47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47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47">
        <f>IF(ISBLANK('Liste élèves'!B76),"",IF(COUNTBLANK('Saisie résultats'!CL74:CR74)&gt;0,"",IF(NOT(AND(ISERROR(MATCH("A",'Saisie résultats'!CL74:CR74,0)))),"A",SUM('Saisie résultats'!CL74:CR74))))</f>
      </c>
      <c r="L75" s="47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47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33" t="b">
        <f>AND(NOT(ISBLANK('Liste élèves'!B76)),COUNTA('Saisie résultats'!D74:CY74)&lt;&gt;100)</f>
        <v>0</v>
      </c>
      <c r="O75" s="33">
        <f>COUNTBLANK('Saisie résultats'!D74:CY74)</f>
        <v>100</v>
      </c>
      <c r="P75" s="33" t="b">
        <f t="shared" si="3"/>
        <v>1</v>
      </c>
      <c r="Q75" s="33">
        <f>IF(ISBLANK('Liste élèves'!B76),"",IF(OR(ISTEXT(D75),ISTEXT(E75),ISTEXT(F75),ISTEXT(G75),ISTEXT(H75)),"",SUM(D75:H75)))</f>
      </c>
      <c r="R75" s="33">
        <f>IF(ISBLANK('Liste élèves'!B76),"",IF(OR(ISTEXT(I75),ISTEXT(J75),ISTEXT(K75),ISTEXT(L75),ISTEXT(M75)),"",SUM(I75:M75)))</f>
      </c>
      <c r="AD75" s="48"/>
      <c r="AE75" s="48"/>
      <c r="AF75" s="49"/>
      <c r="AG75" s="49"/>
      <c r="AH75" s="49"/>
      <c r="AI75" s="49"/>
      <c r="AJ75" s="49"/>
      <c r="IS75" s="7"/>
    </row>
    <row r="76" spans="2:253" s="33" customFormat="1" ht="15" customHeight="1">
      <c r="B76" s="46">
        <v>67</v>
      </c>
      <c r="C76" s="30">
        <f>IF(ISBLANK('Liste élèves'!B77),"",('Liste élèves'!B77))</f>
      </c>
      <c r="D76" s="47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47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47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47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47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47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47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47">
        <f>IF(ISBLANK('Liste élèves'!B77),"",IF(COUNTBLANK('Saisie résultats'!CL75:CR75)&gt;0,"",IF(NOT(AND(ISERROR(MATCH("A",'Saisie résultats'!CL75:CR75,0)))),"A",SUM('Saisie résultats'!CL75:CR75))))</f>
      </c>
      <c r="L76" s="47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47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33" t="b">
        <f>AND(NOT(ISBLANK('Liste élèves'!B77)),COUNTA('Saisie résultats'!D75:CY75)&lt;&gt;100)</f>
        <v>0</v>
      </c>
      <c r="O76" s="33">
        <f>COUNTBLANK('Saisie résultats'!D75:CY75)</f>
        <v>100</v>
      </c>
      <c r="P76" s="33" t="b">
        <f t="shared" si="3"/>
        <v>1</v>
      </c>
      <c r="Q76" s="33">
        <f>IF(ISBLANK('Liste élèves'!B77),"",IF(OR(ISTEXT(D76),ISTEXT(E76),ISTEXT(F76),ISTEXT(G76),ISTEXT(H76)),"",SUM(D76:H76)))</f>
      </c>
      <c r="R76" s="33">
        <f>IF(ISBLANK('Liste élèves'!B77),"",IF(OR(ISTEXT(I76),ISTEXT(J76),ISTEXT(K76),ISTEXT(L76),ISTEXT(M76)),"",SUM(I76:M76)))</f>
      </c>
      <c r="AD76" s="48"/>
      <c r="AE76" s="48"/>
      <c r="AF76" s="49"/>
      <c r="AG76" s="49"/>
      <c r="AH76" s="49"/>
      <c r="AI76" s="49"/>
      <c r="AJ76" s="49"/>
      <c r="IS76" s="7"/>
    </row>
    <row r="77" spans="2:253" s="33" customFormat="1" ht="15" customHeight="1">
      <c r="B77" s="46">
        <v>68</v>
      </c>
      <c r="C77" s="30">
        <f>IF(ISBLANK('Liste élèves'!B78),"",('Liste élèves'!B78))</f>
      </c>
      <c r="D77" s="47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47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47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47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47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47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47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47">
        <f>IF(ISBLANK('Liste élèves'!B78),"",IF(COUNTBLANK('Saisie résultats'!CL76:CR76)&gt;0,"",IF(NOT(AND(ISERROR(MATCH("A",'Saisie résultats'!CL76:CR76,0)))),"A",SUM('Saisie résultats'!CL76:CR76))))</f>
      </c>
      <c r="L77" s="47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47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33" t="b">
        <f>AND(NOT(ISBLANK('Liste élèves'!B78)),COUNTA('Saisie résultats'!D76:CY76)&lt;&gt;100)</f>
        <v>0</v>
      </c>
      <c r="O77" s="33">
        <f>COUNTBLANK('Saisie résultats'!D76:CY76)</f>
        <v>100</v>
      </c>
      <c r="P77" s="33" t="b">
        <f t="shared" si="3"/>
        <v>1</v>
      </c>
      <c r="Q77" s="33">
        <f>IF(ISBLANK('Liste élèves'!B78),"",IF(OR(ISTEXT(D77),ISTEXT(E77),ISTEXT(F77),ISTEXT(G77),ISTEXT(H77)),"",SUM(D77:H77)))</f>
      </c>
      <c r="R77" s="33">
        <f>IF(ISBLANK('Liste élèves'!B78),"",IF(OR(ISTEXT(I77),ISTEXT(J77),ISTEXT(K77),ISTEXT(L77),ISTEXT(M77)),"",SUM(I77:M77)))</f>
      </c>
      <c r="AD77" s="48"/>
      <c r="AE77" s="48"/>
      <c r="AF77" s="49"/>
      <c r="AG77" s="49"/>
      <c r="AH77" s="49"/>
      <c r="AI77" s="49"/>
      <c r="AJ77" s="49"/>
      <c r="IS77" s="7"/>
    </row>
    <row r="78" spans="2:253" s="33" customFormat="1" ht="15" customHeight="1">
      <c r="B78" s="46">
        <v>69</v>
      </c>
      <c r="C78" s="30">
        <f>IF(ISBLANK('Liste élèves'!B79),"",('Liste élèves'!B79))</f>
      </c>
      <c r="D78" s="47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47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47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47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47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47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47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47">
        <f>IF(ISBLANK('Liste élèves'!B79),"",IF(COUNTBLANK('Saisie résultats'!CL77:CR77)&gt;0,"",IF(NOT(AND(ISERROR(MATCH("A",'Saisie résultats'!CL77:CR77,0)))),"A",SUM('Saisie résultats'!CL77:CR77))))</f>
      </c>
      <c r="L78" s="47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47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33" t="b">
        <f>AND(NOT(ISBLANK('Liste élèves'!B79)),COUNTA('Saisie résultats'!D77:CY77)&lt;&gt;100)</f>
        <v>0</v>
      </c>
      <c r="O78" s="33">
        <f>COUNTBLANK('Saisie résultats'!D77:CY77)</f>
        <v>100</v>
      </c>
      <c r="P78" s="33" t="b">
        <f t="shared" si="3"/>
        <v>1</v>
      </c>
      <c r="Q78" s="33">
        <f>IF(ISBLANK('Liste élèves'!B79),"",IF(OR(ISTEXT(D78),ISTEXT(E78),ISTEXT(F78),ISTEXT(G78),ISTEXT(H78)),"",SUM(D78:H78)))</f>
      </c>
      <c r="R78" s="33">
        <f>IF(ISBLANK('Liste élèves'!B79),"",IF(OR(ISTEXT(I78),ISTEXT(J78),ISTEXT(K78),ISTEXT(L78),ISTEXT(M78)),"",SUM(I78:M78)))</f>
      </c>
      <c r="AD78" s="48"/>
      <c r="AE78" s="48"/>
      <c r="AF78" s="49"/>
      <c r="AG78" s="49"/>
      <c r="AH78" s="49"/>
      <c r="AI78" s="49"/>
      <c r="AJ78" s="49"/>
      <c r="IS78" s="7"/>
    </row>
    <row r="79" spans="2:253" s="33" customFormat="1" ht="15" customHeight="1">
      <c r="B79" s="46">
        <v>70</v>
      </c>
      <c r="C79" s="30">
        <f>IF(ISBLANK('Liste élèves'!B80),"",('Liste élèves'!B80))</f>
      </c>
      <c r="D79" s="47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47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47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47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47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47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47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47">
        <f>IF(ISBLANK('Liste élèves'!B80),"",IF(COUNTBLANK('Saisie résultats'!CL78:CR78)&gt;0,"",IF(NOT(AND(ISERROR(MATCH("A",'Saisie résultats'!CL78:CR78,0)))),"A",SUM('Saisie résultats'!CL78:CR78))))</f>
      </c>
      <c r="L79" s="47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47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33" t="b">
        <f>AND(NOT(ISBLANK('Liste élèves'!B80)),COUNTA('Saisie résultats'!D78:CY78)&lt;&gt;100)</f>
        <v>0</v>
      </c>
      <c r="O79" s="33">
        <f>COUNTBLANK('Saisie résultats'!D78:CY78)</f>
        <v>100</v>
      </c>
      <c r="P79" s="33" t="b">
        <f t="shared" si="3"/>
        <v>1</v>
      </c>
      <c r="Q79" s="33">
        <f>IF(ISBLANK('Liste élèves'!B80),"",IF(OR(ISTEXT(D79),ISTEXT(E79),ISTEXT(F79),ISTEXT(G79),ISTEXT(H79)),"",SUM(D79:H79)))</f>
      </c>
      <c r="R79" s="33">
        <f>IF(ISBLANK('Liste élèves'!B80),"",IF(OR(ISTEXT(I79),ISTEXT(J79),ISTEXT(K79),ISTEXT(L79),ISTEXT(M79)),"",SUM(I79:M79)))</f>
      </c>
      <c r="AD79" s="48"/>
      <c r="AE79" s="48"/>
      <c r="AF79" s="49"/>
      <c r="AG79" s="49"/>
      <c r="AH79" s="49"/>
      <c r="AI79" s="49"/>
      <c r="AJ79" s="49"/>
      <c r="IS79" s="7"/>
    </row>
    <row r="80" spans="2:253" s="33" customFormat="1" ht="15" customHeight="1">
      <c r="B80" s="46">
        <v>71</v>
      </c>
      <c r="C80" s="30">
        <f>IF(ISBLANK('Liste élèves'!B81),"",('Liste élèves'!B81))</f>
      </c>
      <c r="D80" s="47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47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47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47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47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47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47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47">
        <f>IF(ISBLANK('Liste élèves'!B81),"",IF(COUNTBLANK('Saisie résultats'!CL79:CR79)&gt;0,"",IF(NOT(AND(ISERROR(MATCH("A",'Saisie résultats'!CL79:CR79,0)))),"A",SUM('Saisie résultats'!CL79:CR79))))</f>
      </c>
      <c r="L80" s="47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47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33" t="b">
        <f>AND(NOT(ISBLANK('Liste élèves'!B81)),COUNTA('Saisie résultats'!D79:CY79)&lt;&gt;100)</f>
        <v>0</v>
      </c>
      <c r="O80" s="33">
        <f>COUNTBLANK('Saisie résultats'!D79:CY79)</f>
        <v>100</v>
      </c>
      <c r="P80" s="33" t="b">
        <f t="shared" si="3"/>
        <v>1</v>
      </c>
      <c r="Q80" s="33">
        <f>IF(ISBLANK('Liste élèves'!B81),"",IF(OR(ISTEXT(D80),ISTEXT(E80),ISTEXT(F80),ISTEXT(G80),ISTEXT(H80)),"",SUM(D80:H80)))</f>
      </c>
      <c r="R80" s="33">
        <f>IF(ISBLANK('Liste élèves'!B81),"",IF(OR(ISTEXT(I80),ISTEXT(J80),ISTEXT(K80),ISTEXT(L80),ISTEXT(M80)),"",SUM(I80:M80)))</f>
      </c>
      <c r="AD80" s="48"/>
      <c r="AE80" s="48"/>
      <c r="AF80" s="49"/>
      <c r="AG80" s="49"/>
      <c r="AH80" s="49"/>
      <c r="AI80" s="49"/>
      <c r="AJ80" s="49"/>
      <c r="IS80" s="7"/>
    </row>
    <row r="81" spans="2:253" s="33" customFormat="1" ht="15" customHeight="1">
      <c r="B81" s="46">
        <v>72</v>
      </c>
      <c r="C81" s="30">
        <f>IF(ISBLANK('Liste élèves'!B82),"",('Liste élèves'!B82))</f>
      </c>
      <c r="D81" s="47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47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47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47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47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47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47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47">
        <f>IF(ISBLANK('Liste élèves'!B82),"",IF(COUNTBLANK('Saisie résultats'!CL80:CR80)&gt;0,"",IF(NOT(AND(ISERROR(MATCH("A",'Saisie résultats'!CL80:CR80,0)))),"A",SUM('Saisie résultats'!CL80:CR80))))</f>
      </c>
      <c r="L81" s="47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47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33" t="b">
        <f>AND(NOT(ISBLANK('Liste élèves'!B82)),COUNTA('Saisie résultats'!D80:CY80)&lt;&gt;100)</f>
        <v>0</v>
      </c>
      <c r="O81" s="33">
        <f>COUNTBLANK('Saisie résultats'!D80:CY80)</f>
        <v>100</v>
      </c>
      <c r="P81" s="33" t="b">
        <f t="shared" si="3"/>
        <v>1</v>
      </c>
      <c r="Q81" s="33">
        <f>IF(ISBLANK('Liste élèves'!B82),"",IF(OR(ISTEXT(D81),ISTEXT(E81),ISTEXT(F81),ISTEXT(G81),ISTEXT(H81)),"",SUM(D81:H81)))</f>
      </c>
      <c r="R81" s="33">
        <f>IF(ISBLANK('Liste élèves'!B82),"",IF(OR(ISTEXT(I81),ISTEXT(J81),ISTEXT(K81),ISTEXT(L81),ISTEXT(M81)),"",SUM(I81:M81)))</f>
      </c>
      <c r="AD81" s="48"/>
      <c r="AE81" s="48"/>
      <c r="AF81" s="49"/>
      <c r="AG81" s="49"/>
      <c r="AH81" s="49"/>
      <c r="AI81" s="49"/>
      <c r="AJ81" s="49"/>
      <c r="IS81" s="7"/>
    </row>
    <row r="82" spans="2:253" s="33" customFormat="1" ht="15" customHeight="1">
      <c r="B82" s="46">
        <v>73</v>
      </c>
      <c r="C82" s="30">
        <f>IF(ISBLANK('Liste élèves'!B83),"",('Liste élèves'!B83))</f>
      </c>
      <c r="D82" s="47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47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47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47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47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47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47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47">
        <f>IF(ISBLANK('Liste élèves'!B83),"",IF(COUNTBLANK('Saisie résultats'!CL81:CR81)&gt;0,"",IF(NOT(AND(ISERROR(MATCH("A",'Saisie résultats'!CL81:CR81,0)))),"A",SUM('Saisie résultats'!CL81:CR81))))</f>
      </c>
      <c r="L82" s="47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47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33" t="b">
        <f>AND(NOT(ISBLANK('Liste élèves'!B83)),COUNTA('Saisie résultats'!D81:CY81)&lt;&gt;100)</f>
        <v>0</v>
      </c>
      <c r="O82" s="33">
        <f>COUNTBLANK('Saisie résultats'!D81:CY81)</f>
        <v>100</v>
      </c>
      <c r="P82" s="33" t="b">
        <f t="shared" si="3"/>
        <v>1</v>
      </c>
      <c r="Q82" s="33">
        <f>IF(ISBLANK('Liste élèves'!B83),"",IF(OR(ISTEXT(D82),ISTEXT(E82),ISTEXT(F82),ISTEXT(G82),ISTEXT(H82)),"",SUM(D82:H82)))</f>
      </c>
      <c r="R82" s="33">
        <f>IF(ISBLANK('Liste élèves'!B83),"",IF(OR(ISTEXT(I82),ISTEXT(J82),ISTEXT(K82),ISTEXT(L82),ISTEXT(M82)),"",SUM(I82:M82)))</f>
      </c>
      <c r="AD82" s="48"/>
      <c r="AE82" s="48"/>
      <c r="AF82" s="49"/>
      <c r="AG82" s="49"/>
      <c r="AH82" s="49"/>
      <c r="AI82" s="49"/>
      <c r="AJ82" s="49"/>
      <c r="IS82" s="7"/>
    </row>
    <row r="83" spans="2:253" s="33" customFormat="1" ht="15" customHeight="1">
      <c r="B83" s="46">
        <v>74</v>
      </c>
      <c r="C83" s="30">
        <f>IF(ISBLANK('Liste élèves'!B84),"",('Liste élèves'!B84))</f>
      </c>
      <c r="D83" s="47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47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47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47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47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47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47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47">
        <f>IF(ISBLANK('Liste élèves'!B84),"",IF(COUNTBLANK('Saisie résultats'!CL82:CR82)&gt;0,"",IF(NOT(AND(ISERROR(MATCH("A",'Saisie résultats'!CL82:CR82,0)))),"A",SUM('Saisie résultats'!CL82:CR82))))</f>
      </c>
      <c r="L83" s="47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47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33" t="b">
        <f>AND(NOT(ISBLANK('Liste élèves'!B84)),COUNTA('Saisie résultats'!D82:CY82)&lt;&gt;100)</f>
        <v>0</v>
      </c>
      <c r="O83" s="33">
        <f>COUNTBLANK('Saisie résultats'!D82:CY82)</f>
        <v>100</v>
      </c>
      <c r="P83" s="33" t="b">
        <f t="shared" si="3"/>
        <v>1</v>
      </c>
      <c r="Q83" s="33">
        <f>IF(ISBLANK('Liste élèves'!B84),"",IF(OR(ISTEXT(D83),ISTEXT(E83),ISTEXT(F83),ISTEXT(G83),ISTEXT(H83)),"",SUM(D83:H83)))</f>
      </c>
      <c r="R83" s="33">
        <f>IF(ISBLANK('Liste élèves'!B84),"",IF(OR(ISTEXT(I83),ISTEXT(J83),ISTEXT(K83),ISTEXT(L83),ISTEXT(M83)),"",SUM(I83:M83)))</f>
      </c>
      <c r="AD83" s="48"/>
      <c r="AE83" s="48"/>
      <c r="AF83" s="49"/>
      <c r="AG83" s="49"/>
      <c r="AH83" s="49"/>
      <c r="AI83" s="49"/>
      <c r="AJ83" s="49"/>
      <c r="IS83" s="7"/>
    </row>
    <row r="84" spans="2:253" s="33" customFormat="1" ht="15" customHeight="1">
      <c r="B84" s="46">
        <v>75</v>
      </c>
      <c r="C84" s="30">
        <f>IF(ISBLANK('Liste élèves'!B85),"",('Liste élèves'!B85))</f>
      </c>
      <c r="D84" s="47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47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47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47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47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47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47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47">
        <f>IF(ISBLANK('Liste élèves'!B85),"",IF(COUNTBLANK('Saisie résultats'!CL83:CR83)&gt;0,"",IF(NOT(AND(ISERROR(MATCH("A",'Saisie résultats'!CL83:CR83,0)))),"A",SUM('Saisie résultats'!CL83:CR83))))</f>
      </c>
      <c r="L84" s="47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47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33" t="b">
        <f>AND(NOT(ISBLANK('Liste élèves'!B85)),COUNTA('Saisie résultats'!D83:CY83)&lt;&gt;100)</f>
        <v>0</v>
      </c>
      <c r="O84" s="33">
        <f>COUNTBLANK('Saisie résultats'!D83:CY83)</f>
        <v>100</v>
      </c>
      <c r="P84" s="33" t="b">
        <f t="shared" si="3"/>
        <v>1</v>
      </c>
      <c r="Q84" s="33">
        <f>IF(ISBLANK('Liste élèves'!B85),"",IF(OR(ISTEXT(D84),ISTEXT(E84),ISTEXT(F84),ISTEXT(G84),ISTEXT(H84)),"",SUM(D84:H84)))</f>
      </c>
      <c r="R84" s="33">
        <f>IF(ISBLANK('Liste élèves'!B85),"",IF(OR(ISTEXT(I84),ISTEXT(J84),ISTEXT(K84),ISTEXT(L84),ISTEXT(M84)),"",SUM(I84:M84)))</f>
      </c>
      <c r="AD84" s="48"/>
      <c r="AE84" s="48"/>
      <c r="AF84" s="49"/>
      <c r="AG84" s="49"/>
      <c r="AH84" s="49"/>
      <c r="AI84" s="49"/>
      <c r="AJ84" s="49"/>
      <c r="IS84" s="7"/>
    </row>
    <row r="85" spans="2:253" s="33" customFormat="1" ht="15" customHeight="1">
      <c r="B85" s="46">
        <v>76</v>
      </c>
      <c r="C85" s="30">
        <f>IF(ISBLANK('Liste élèves'!B86),"",('Liste élèves'!B86))</f>
      </c>
      <c r="D85" s="47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47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47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47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47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47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47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47">
        <f>IF(ISBLANK('Liste élèves'!B86),"",IF(COUNTBLANK('Saisie résultats'!CL84:CR84)&gt;0,"",IF(NOT(AND(ISERROR(MATCH("A",'Saisie résultats'!CL84:CR84,0)))),"A",SUM('Saisie résultats'!CL84:CR84))))</f>
      </c>
      <c r="L85" s="47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47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33" t="b">
        <f>AND(NOT(ISBLANK('Liste élèves'!B86)),COUNTA('Saisie résultats'!D84:CY84)&lt;&gt;100)</f>
        <v>0</v>
      </c>
      <c r="O85" s="33">
        <f>COUNTBLANK('Saisie résultats'!D84:CY84)</f>
        <v>100</v>
      </c>
      <c r="P85" s="33" t="b">
        <f t="shared" si="3"/>
        <v>1</v>
      </c>
      <c r="Q85" s="33">
        <f>IF(ISBLANK('Liste élèves'!B86),"",IF(OR(ISTEXT(D85),ISTEXT(E85),ISTEXT(F85),ISTEXT(G85),ISTEXT(H85)),"",SUM(D85:H85)))</f>
      </c>
      <c r="R85" s="33">
        <f>IF(ISBLANK('Liste élèves'!B86),"",IF(OR(ISTEXT(I85),ISTEXT(J85),ISTEXT(K85),ISTEXT(L85),ISTEXT(M85)),"",SUM(I85:M85)))</f>
      </c>
      <c r="AD85" s="48"/>
      <c r="AE85" s="48"/>
      <c r="AF85" s="49"/>
      <c r="AG85" s="49"/>
      <c r="AH85" s="49"/>
      <c r="AI85" s="49"/>
      <c r="AJ85" s="49"/>
      <c r="IS85" s="7"/>
    </row>
    <row r="86" spans="2:253" s="33" customFormat="1" ht="15" customHeight="1">
      <c r="B86" s="46">
        <v>77</v>
      </c>
      <c r="C86" s="30">
        <f>IF(ISBLANK('Liste élèves'!B87),"",('Liste élèves'!B87))</f>
      </c>
      <c r="D86" s="47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47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47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47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47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47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47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47">
        <f>IF(ISBLANK('Liste élèves'!B87),"",IF(COUNTBLANK('Saisie résultats'!CL85:CR85)&gt;0,"",IF(NOT(AND(ISERROR(MATCH("A",'Saisie résultats'!CL85:CR85,0)))),"A",SUM('Saisie résultats'!CL85:CR85))))</f>
      </c>
      <c r="L86" s="47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47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33" t="b">
        <f>AND(NOT(ISBLANK('Liste élèves'!B87)),COUNTA('Saisie résultats'!D85:CY85)&lt;&gt;100)</f>
        <v>0</v>
      </c>
      <c r="O86" s="33">
        <f>COUNTBLANK('Saisie résultats'!D85:CY85)</f>
        <v>100</v>
      </c>
      <c r="P86" s="33" t="b">
        <f t="shared" si="3"/>
        <v>1</v>
      </c>
      <c r="Q86" s="33">
        <f>IF(ISBLANK('Liste élèves'!B87),"",IF(OR(ISTEXT(D86),ISTEXT(E86),ISTEXT(F86),ISTEXT(G86),ISTEXT(H86)),"",SUM(D86:H86)))</f>
      </c>
      <c r="R86" s="33">
        <f>IF(ISBLANK('Liste élèves'!B87),"",IF(OR(ISTEXT(I86),ISTEXT(J86),ISTEXT(K86),ISTEXT(L86),ISTEXT(M86)),"",SUM(I86:M86)))</f>
      </c>
      <c r="AD86" s="48"/>
      <c r="AE86" s="48"/>
      <c r="AF86" s="49"/>
      <c r="AG86" s="49"/>
      <c r="AH86" s="49"/>
      <c r="AI86" s="49"/>
      <c r="AJ86" s="49"/>
      <c r="IS86" s="7"/>
    </row>
    <row r="87" spans="2:253" s="33" customFormat="1" ht="15" customHeight="1">
      <c r="B87" s="46">
        <v>78</v>
      </c>
      <c r="C87" s="30">
        <f>IF(ISBLANK('Liste élèves'!B88),"",('Liste élèves'!B88))</f>
      </c>
      <c r="D87" s="47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47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47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47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47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47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47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47">
        <f>IF(ISBLANK('Liste élèves'!B88),"",IF(COUNTBLANK('Saisie résultats'!CL86:CR86)&gt;0,"",IF(NOT(AND(ISERROR(MATCH("A",'Saisie résultats'!CL86:CR86,0)))),"A",SUM('Saisie résultats'!CL86:CR86))))</f>
      </c>
      <c r="L87" s="47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47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33" t="b">
        <f>AND(NOT(ISBLANK('Liste élèves'!B88)),COUNTA('Saisie résultats'!D86:CY86)&lt;&gt;100)</f>
        <v>0</v>
      </c>
      <c r="O87" s="33">
        <f>COUNTBLANK('Saisie résultats'!D86:CY86)</f>
        <v>100</v>
      </c>
      <c r="P87" s="33" t="b">
        <f t="shared" si="3"/>
        <v>1</v>
      </c>
      <c r="Q87" s="33">
        <f>IF(ISBLANK('Liste élèves'!B88),"",IF(OR(ISTEXT(D87),ISTEXT(E87),ISTEXT(F87),ISTEXT(G87),ISTEXT(H87)),"",SUM(D87:H87)))</f>
      </c>
      <c r="R87" s="33">
        <f>IF(ISBLANK('Liste élèves'!B88),"",IF(OR(ISTEXT(I87),ISTEXT(J87),ISTEXT(K87),ISTEXT(L87),ISTEXT(M87)),"",SUM(I87:M87)))</f>
      </c>
      <c r="AD87" s="48"/>
      <c r="AE87" s="48"/>
      <c r="AF87" s="49"/>
      <c r="AG87" s="49"/>
      <c r="AH87" s="49"/>
      <c r="AI87" s="49"/>
      <c r="AJ87" s="49"/>
      <c r="IS87" s="7"/>
    </row>
    <row r="88" spans="2:253" s="33" customFormat="1" ht="15" customHeight="1">
      <c r="B88" s="46">
        <v>79</v>
      </c>
      <c r="C88" s="30">
        <f>IF(ISBLANK('Liste élèves'!B89),"",('Liste élèves'!B89))</f>
      </c>
      <c r="D88" s="47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47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47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47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47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47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47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47">
        <f>IF(ISBLANK('Liste élèves'!B89),"",IF(COUNTBLANK('Saisie résultats'!CL87:CR87)&gt;0,"",IF(NOT(AND(ISERROR(MATCH("A",'Saisie résultats'!CL87:CR87,0)))),"A",SUM('Saisie résultats'!CL87:CR87))))</f>
      </c>
      <c r="L88" s="47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47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33" t="b">
        <f>AND(NOT(ISBLANK('Liste élèves'!B89)),COUNTA('Saisie résultats'!D87:CY87)&lt;&gt;100)</f>
        <v>0</v>
      </c>
      <c r="O88" s="33">
        <f>COUNTBLANK('Saisie résultats'!D87:CY87)</f>
        <v>100</v>
      </c>
      <c r="P88" s="33" t="b">
        <f t="shared" si="3"/>
        <v>1</v>
      </c>
      <c r="Q88" s="33">
        <f>IF(ISBLANK('Liste élèves'!B89),"",IF(OR(ISTEXT(D88),ISTEXT(E88),ISTEXT(F88),ISTEXT(G88),ISTEXT(H88)),"",SUM(D88:H88)))</f>
      </c>
      <c r="R88" s="33">
        <f>IF(ISBLANK('Liste élèves'!B89),"",IF(OR(ISTEXT(I88),ISTEXT(J88),ISTEXT(K88),ISTEXT(L88),ISTEXT(M88)),"",SUM(I88:M88)))</f>
      </c>
      <c r="AD88" s="48"/>
      <c r="AE88" s="48"/>
      <c r="AF88" s="49"/>
      <c r="AG88" s="49"/>
      <c r="AH88" s="49"/>
      <c r="AI88" s="49"/>
      <c r="AJ88" s="49"/>
      <c r="IS88" s="7"/>
    </row>
    <row r="89" spans="2:253" s="33" customFormat="1" ht="15" customHeight="1">
      <c r="B89" s="46">
        <v>80</v>
      </c>
      <c r="C89" s="30">
        <f>IF(ISBLANK('Liste élèves'!B90),"",('Liste élèves'!B90))</f>
      </c>
      <c r="D89" s="47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47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47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47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47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47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47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47">
        <f>IF(ISBLANK('Liste élèves'!B90),"",IF(COUNTBLANK('Saisie résultats'!CL88:CR88)&gt;0,"",IF(NOT(AND(ISERROR(MATCH("A",'Saisie résultats'!CL88:CR88,0)))),"A",SUM('Saisie résultats'!CL88:CR88))))</f>
      </c>
      <c r="L89" s="47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47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33" t="b">
        <f>AND(NOT(ISBLANK('Liste élèves'!B90)),COUNTA('Saisie résultats'!D88:CY88)&lt;&gt;100)</f>
        <v>0</v>
      </c>
      <c r="O89" s="33">
        <f>COUNTBLANK('Saisie résultats'!D88:CY88)</f>
        <v>100</v>
      </c>
      <c r="P89" s="33" t="b">
        <f t="shared" si="3"/>
        <v>1</v>
      </c>
      <c r="Q89" s="33">
        <f>IF(ISBLANK('Liste élèves'!B90),"",IF(OR(ISTEXT(D89),ISTEXT(E89),ISTEXT(F89),ISTEXT(G89),ISTEXT(H89)),"",SUM(D89:H89)))</f>
      </c>
      <c r="R89" s="33">
        <f>IF(ISBLANK('Liste élèves'!B90),"",IF(OR(ISTEXT(I89),ISTEXT(J89),ISTEXT(K89),ISTEXT(L89),ISTEXT(M89)),"",SUM(I89:M89)))</f>
      </c>
      <c r="AD89" s="48"/>
      <c r="AE89" s="48"/>
      <c r="AF89" s="49"/>
      <c r="AG89" s="49"/>
      <c r="AH89" s="49"/>
      <c r="AI89" s="49"/>
      <c r="AJ89" s="49"/>
      <c r="IS89" s="7"/>
    </row>
    <row r="90" spans="2:253" s="33" customFormat="1" ht="15" customHeight="1">
      <c r="B90" s="46">
        <v>81</v>
      </c>
      <c r="C90" s="30">
        <f>IF(ISBLANK('Liste élèves'!B91),"",('Liste élèves'!B91))</f>
      </c>
      <c r="D90" s="47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47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47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47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47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47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47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47">
        <f>IF(ISBLANK('Liste élèves'!B91),"",IF(COUNTBLANK('Saisie résultats'!CL89:CR89)&gt;0,"",IF(NOT(AND(ISERROR(MATCH("A",'Saisie résultats'!CL89:CR89,0)))),"A",SUM('Saisie résultats'!CL89:CR89))))</f>
      </c>
      <c r="L90" s="47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47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33" t="b">
        <f>AND(NOT(ISBLANK('Liste élèves'!B91)),COUNTA('Saisie résultats'!D89:CY89)&lt;&gt;100)</f>
        <v>0</v>
      </c>
      <c r="O90" s="33">
        <f>COUNTBLANK('Saisie résultats'!D89:CY89)</f>
        <v>100</v>
      </c>
      <c r="P90" s="33" t="b">
        <f t="shared" si="3"/>
        <v>1</v>
      </c>
      <c r="Q90" s="33">
        <f>IF(ISBLANK('Liste élèves'!B91),"",IF(OR(ISTEXT(D90),ISTEXT(E90),ISTEXT(F90),ISTEXT(G90),ISTEXT(H90)),"",SUM(D90:H90)))</f>
      </c>
      <c r="R90" s="33">
        <f>IF(ISBLANK('Liste élèves'!B91),"",IF(OR(ISTEXT(I90),ISTEXT(J90),ISTEXT(K90),ISTEXT(L90),ISTEXT(M90)),"",SUM(I90:M90)))</f>
      </c>
      <c r="AD90" s="48"/>
      <c r="AE90" s="48"/>
      <c r="AF90" s="49"/>
      <c r="AG90" s="49"/>
      <c r="AH90" s="49"/>
      <c r="AI90" s="49"/>
      <c r="AJ90" s="49"/>
      <c r="IS90" s="7"/>
    </row>
    <row r="91" spans="2:253" s="33" customFormat="1" ht="15" customHeight="1">
      <c r="B91" s="46">
        <v>82</v>
      </c>
      <c r="C91" s="30">
        <f>IF(ISBLANK('Liste élèves'!B92),"",('Liste élèves'!B92))</f>
      </c>
      <c r="D91" s="47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47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47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47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47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47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47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47">
        <f>IF(ISBLANK('Liste élèves'!B92),"",IF(COUNTBLANK('Saisie résultats'!CL90:CR90)&gt;0,"",IF(NOT(AND(ISERROR(MATCH("A",'Saisie résultats'!CL90:CR90,0)))),"A",SUM('Saisie résultats'!CL90:CR90))))</f>
      </c>
      <c r="L91" s="47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47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33" t="b">
        <f>AND(NOT(ISBLANK('Liste élèves'!B92)),COUNTA('Saisie résultats'!D90:CY90)&lt;&gt;100)</f>
        <v>0</v>
      </c>
      <c r="O91" s="33">
        <f>COUNTBLANK('Saisie résultats'!D90:CY90)</f>
        <v>100</v>
      </c>
      <c r="P91" s="33" t="b">
        <f t="shared" si="3"/>
        <v>1</v>
      </c>
      <c r="Q91" s="33">
        <f>IF(ISBLANK('Liste élèves'!B92),"",IF(OR(ISTEXT(D91),ISTEXT(E91),ISTEXT(F91),ISTEXT(G91),ISTEXT(H91)),"",SUM(D91:H91)))</f>
      </c>
      <c r="R91" s="33">
        <f>IF(ISBLANK('Liste élèves'!B92),"",IF(OR(ISTEXT(I91),ISTEXT(J91),ISTEXT(K91),ISTEXT(L91),ISTEXT(M91)),"",SUM(I91:M91)))</f>
      </c>
      <c r="AD91" s="48"/>
      <c r="AE91" s="48"/>
      <c r="AF91" s="49"/>
      <c r="AG91" s="49"/>
      <c r="AH91" s="49"/>
      <c r="AI91" s="49"/>
      <c r="AJ91" s="49"/>
      <c r="IS91" s="7"/>
    </row>
    <row r="92" spans="2:253" s="33" customFormat="1" ht="15" customHeight="1">
      <c r="B92" s="46">
        <v>83</v>
      </c>
      <c r="C92" s="30">
        <f>IF(ISBLANK('Liste élèves'!B93),"",('Liste élèves'!B93))</f>
      </c>
      <c r="D92" s="47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47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47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47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47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47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47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47">
        <f>IF(ISBLANK('Liste élèves'!B93),"",IF(COUNTBLANK('Saisie résultats'!CL91:CR91)&gt;0,"",IF(NOT(AND(ISERROR(MATCH("A",'Saisie résultats'!CL91:CR91,0)))),"A",SUM('Saisie résultats'!CL91:CR91))))</f>
      </c>
      <c r="L92" s="47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47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33" t="b">
        <f>AND(NOT(ISBLANK('Liste élèves'!B93)),COUNTA('Saisie résultats'!D91:CY91)&lt;&gt;100)</f>
        <v>0</v>
      </c>
      <c r="O92" s="33">
        <f>COUNTBLANK('Saisie résultats'!D91:CY91)</f>
        <v>100</v>
      </c>
      <c r="P92" s="33" t="b">
        <f t="shared" si="3"/>
        <v>1</v>
      </c>
      <c r="Q92" s="33">
        <f>IF(ISBLANK('Liste élèves'!B93),"",IF(OR(ISTEXT(D92),ISTEXT(E92),ISTEXT(F92),ISTEXT(G92),ISTEXT(H92)),"",SUM(D92:H92)))</f>
      </c>
      <c r="R92" s="33">
        <f>IF(ISBLANK('Liste élèves'!B93),"",IF(OR(ISTEXT(I92),ISTEXT(J92),ISTEXT(K92),ISTEXT(L92),ISTEXT(M92)),"",SUM(I92:M92)))</f>
      </c>
      <c r="AD92" s="48"/>
      <c r="AE92" s="48"/>
      <c r="AF92" s="49"/>
      <c r="AG92" s="49"/>
      <c r="AH92" s="49"/>
      <c r="AI92" s="49"/>
      <c r="AJ92" s="49"/>
      <c r="IS92" s="7"/>
    </row>
    <row r="93" spans="2:253" s="33" customFormat="1" ht="15" customHeight="1">
      <c r="B93" s="46">
        <v>84</v>
      </c>
      <c r="C93" s="30">
        <f>IF(ISBLANK('Liste élèves'!B94),"",('Liste élèves'!B94))</f>
      </c>
      <c r="D93" s="47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47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47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47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47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47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47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47">
        <f>IF(ISBLANK('Liste élèves'!B94),"",IF(COUNTBLANK('Saisie résultats'!CL92:CR92)&gt;0,"",IF(NOT(AND(ISERROR(MATCH("A",'Saisie résultats'!CL92:CR92,0)))),"A",SUM('Saisie résultats'!CL92:CR92))))</f>
      </c>
      <c r="L93" s="47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47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33" t="b">
        <f>AND(NOT(ISBLANK('Liste élèves'!B94)),COUNTA('Saisie résultats'!D92:CY92)&lt;&gt;100)</f>
        <v>0</v>
      </c>
      <c r="O93" s="33">
        <f>COUNTBLANK('Saisie résultats'!D92:CY92)</f>
        <v>100</v>
      </c>
      <c r="P93" s="33" t="b">
        <f t="shared" si="3"/>
        <v>1</v>
      </c>
      <c r="Q93" s="33">
        <f>IF(ISBLANK('Liste élèves'!B94),"",IF(OR(ISTEXT(D93),ISTEXT(E93),ISTEXT(F93),ISTEXT(G93),ISTEXT(H93)),"",SUM(D93:H93)))</f>
      </c>
      <c r="R93" s="33">
        <f>IF(ISBLANK('Liste élèves'!B94),"",IF(OR(ISTEXT(I93),ISTEXT(J93),ISTEXT(K93),ISTEXT(L93),ISTEXT(M93)),"",SUM(I93:M93)))</f>
      </c>
      <c r="AD93" s="48"/>
      <c r="AE93" s="48"/>
      <c r="AF93" s="49"/>
      <c r="AG93" s="49"/>
      <c r="AH93" s="49"/>
      <c r="AI93" s="49"/>
      <c r="AJ93" s="49"/>
      <c r="IS93" s="7"/>
    </row>
    <row r="94" spans="2:253" s="33" customFormat="1" ht="15" customHeight="1">
      <c r="B94" s="46">
        <v>85</v>
      </c>
      <c r="C94" s="30">
        <f>IF(ISBLANK('Liste élèves'!B95),"",('Liste élèves'!B95))</f>
      </c>
      <c r="D94" s="47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47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47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47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47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47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47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47">
        <f>IF(ISBLANK('Liste élèves'!B95),"",IF(COUNTBLANK('Saisie résultats'!CL93:CR93)&gt;0,"",IF(NOT(AND(ISERROR(MATCH("A",'Saisie résultats'!CL93:CR93,0)))),"A",SUM('Saisie résultats'!CL93:CR93))))</f>
      </c>
      <c r="L94" s="47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47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33" t="b">
        <f>AND(NOT(ISBLANK('Liste élèves'!B95)),COUNTA('Saisie résultats'!D93:CY93)&lt;&gt;100)</f>
        <v>0</v>
      </c>
      <c r="O94" s="33">
        <f>COUNTBLANK('Saisie résultats'!D93:CY93)</f>
        <v>100</v>
      </c>
      <c r="P94" s="33" t="b">
        <f t="shared" si="3"/>
        <v>1</v>
      </c>
      <c r="Q94" s="33">
        <f>IF(ISBLANK('Liste élèves'!B95),"",IF(OR(ISTEXT(D94),ISTEXT(E94),ISTEXT(F94),ISTEXT(G94),ISTEXT(H94)),"",SUM(D94:H94)))</f>
      </c>
      <c r="R94" s="33">
        <f>IF(ISBLANK('Liste élèves'!B95),"",IF(OR(ISTEXT(I94),ISTEXT(J94),ISTEXT(K94),ISTEXT(L94),ISTEXT(M94)),"",SUM(I94:M94)))</f>
      </c>
      <c r="AD94" s="48"/>
      <c r="AE94" s="48"/>
      <c r="AF94" s="49"/>
      <c r="AG94" s="49"/>
      <c r="AH94" s="49"/>
      <c r="AI94" s="49"/>
      <c r="AJ94" s="49"/>
      <c r="IS94" s="7"/>
    </row>
    <row r="95" spans="2:253" s="33" customFormat="1" ht="15" customHeight="1">
      <c r="B95" s="46">
        <v>86</v>
      </c>
      <c r="C95" s="30">
        <f>IF(ISBLANK('Liste élèves'!B96),"",('Liste élèves'!B96))</f>
      </c>
      <c r="D95" s="47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47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47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47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47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47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47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47">
        <f>IF(ISBLANK('Liste élèves'!B96),"",IF(COUNTBLANK('Saisie résultats'!CL94:CR94)&gt;0,"",IF(NOT(AND(ISERROR(MATCH("A",'Saisie résultats'!CL94:CR94,0)))),"A",SUM('Saisie résultats'!CL94:CR94))))</f>
      </c>
      <c r="L95" s="47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47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33" t="b">
        <f>AND(NOT(ISBLANK('Liste élèves'!B96)),COUNTA('Saisie résultats'!D94:CY94)&lt;&gt;100)</f>
        <v>0</v>
      </c>
      <c r="O95" s="33">
        <f>COUNTBLANK('Saisie résultats'!D94:CY94)</f>
        <v>100</v>
      </c>
      <c r="P95" s="33" t="b">
        <f t="shared" si="3"/>
        <v>1</v>
      </c>
      <c r="Q95" s="33">
        <f>IF(ISBLANK('Liste élèves'!B96),"",IF(OR(ISTEXT(D95),ISTEXT(E95),ISTEXT(F95),ISTEXT(G95),ISTEXT(H95)),"",SUM(D95:H95)))</f>
      </c>
      <c r="R95" s="33">
        <f>IF(ISBLANK('Liste élèves'!B96),"",IF(OR(ISTEXT(I95),ISTEXT(J95),ISTEXT(K95),ISTEXT(L95),ISTEXT(M95)),"",SUM(I95:M95)))</f>
      </c>
      <c r="AD95" s="48"/>
      <c r="AE95" s="48"/>
      <c r="AF95" s="49"/>
      <c r="AG95" s="49"/>
      <c r="AH95" s="49"/>
      <c r="AI95" s="49"/>
      <c r="AJ95" s="49"/>
      <c r="IS95" s="7"/>
    </row>
    <row r="96" spans="2:253" s="33" customFormat="1" ht="15" customHeight="1">
      <c r="B96" s="46">
        <v>87</v>
      </c>
      <c r="C96" s="30">
        <f>IF(ISBLANK('Liste élèves'!B97),"",('Liste élèves'!B97))</f>
      </c>
      <c r="D96" s="47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47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47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47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47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47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47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47">
        <f>IF(ISBLANK('Liste élèves'!B97),"",IF(COUNTBLANK('Saisie résultats'!CL95:CR95)&gt;0,"",IF(NOT(AND(ISERROR(MATCH("A",'Saisie résultats'!CL95:CR95,0)))),"A",SUM('Saisie résultats'!CL95:CR95))))</f>
      </c>
      <c r="L96" s="47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47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33" t="b">
        <f>AND(NOT(ISBLANK('Liste élèves'!B97)),COUNTA('Saisie résultats'!D95:CY95)&lt;&gt;100)</f>
        <v>0</v>
      </c>
      <c r="O96" s="33">
        <f>COUNTBLANK('Saisie résultats'!D95:CY95)</f>
        <v>100</v>
      </c>
      <c r="P96" s="33" t="b">
        <f t="shared" si="3"/>
        <v>1</v>
      </c>
      <c r="Q96" s="33">
        <f>IF(ISBLANK('Liste élèves'!B97),"",IF(OR(ISTEXT(D96),ISTEXT(E96),ISTEXT(F96),ISTEXT(G96),ISTEXT(H96)),"",SUM(D96:H96)))</f>
      </c>
      <c r="R96" s="33">
        <f>IF(ISBLANK('Liste élèves'!B97),"",IF(OR(ISTEXT(I96),ISTEXT(J96),ISTEXT(K96),ISTEXT(L96),ISTEXT(M96)),"",SUM(I96:M96)))</f>
      </c>
      <c r="AD96" s="48"/>
      <c r="AE96" s="48"/>
      <c r="AF96" s="49"/>
      <c r="AG96" s="49"/>
      <c r="AH96" s="49"/>
      <c r="AI96" s="49"/>
      <c r="AJ96" s="49"/>
      <c r="IS96" s="7"/>
    </row>
    <row r="97" spans="2:253" s="33" customFormat="1" ht="15" customHeight="1">
      <c r="B97" s="46">
        <v>88</v>
      </c>
      <c r="C97" s="30">
        <f>IF(ISBLANK('Liste élèves'!B98),"",('Liste élèves'!B98))</f>
      </c>
      <c r="D97" s="47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47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47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47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47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47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47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47">
        <f>IF(ISBLANK('Liste élèves'!B98),"",IF(COUNTBLANK('Saisie résultats'!CL96:CR96)&gt;0,"",IF(NOT(AND(ISERROR(MATCH("A",'Saisie résultats'!CL96:CR96,0)))),"A",SUM('Saisie résultats'!CL96:CR96))))</f>
      </c>
      <c r="L97" s="47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47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33" t="b">
        <f>AND(NOT(ISBLANK('Liste élèves'!B98)),COUNTA('Saisie résultats'!D96:CY96)&lt;&gt;100)</f>
        <v>0</v>
      </c>
      <c r="O97" s="33">
        <f>COUNTBLANK('Saisie résultats'!D96:CY96)</f>
        <v>100</v>
      </c>
      <c r="P97" s="33" t="b">
        <f t="shared" si="3"/>
        <v>1</v>
      </c>
      <c r="Q97" s="33">
        <f>IF(ISBLANK('Liste élèves'!B98),"",IF(OR(ISTEXT(D97),ISTEXT(E97),ISTEXT(F97),ISTEXT(G97),ISTEXT(H97)),"",SUM(D97:H97)))</f>
      </c>
      <c r="R97" s="33">
        <f>IF(ISBLANK('Liste élèves'!B98),"",IF(OR(ISTEXT(I97),ISTEXT(J97),ISTEXT(K97),ISTEXT(L97),ISTEXT(M97)),"",SUM(I97:M97)))</f>
      </c>
      <c r="AD97" s="48"/>
      <c r="AE97" s="48"/>
      <c r="AF97" s="49"/>
      <c r="AG97" s="49"/>
      <c r="AH97" s="49"/>
      <c r="AI97" s="49"/>
      <c r="AJ97" s="49"/>
      <c r="IS97" s="7"/>
    </row>
    <row r="98" spans="2:253" s="33" customFormat="1" ht="15" customHeight="1">
      <c r="B98" s="46">
        <v>89</v>
      </c>
      <c r="C98" s="30">
        <f>IF(ISBLANK('Liste élèves'!B99),"",('Liste élèves'!B99))</f>
      </c>
      <c r="D98" s="47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47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47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47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47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47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47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47">
        <f>IF(ISBLANK('Liste élèves'!B99),"",IF(COUNTBLANK('Saisie résultats'!CL97:CR97)&gt;0,"",IF(NOT(AND(ISERROR(MATCH("A",'Saisie résultats'!CL97:CR97,0)))),"A",SUM('Saisie résultats'!CL97:CR97))))</f>
      </c>
      <c r="L98" s="47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47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33" t="b">
        <f>AND(NOT(ISBLANK('Liste élèves'!B99)),COUNTA('Saisie résultats'!D97:CY97)&lt;&gt;100)</f>
        <v>0</v>
      </c>
      <c r="O98" s="33">
        <f>COUNTBLANK('Saisie résultats'!D97:CY97)</f>
        <v>100</v>
      </c>
      <c r="P98" s="33" t="b">
        <f t="shared" si="3"/>
        <v>1</v>
      </c>
      <c r="Q98" s="33">
        <f>IF(ISBLANK('Liste élèves'!B99),"",IF(OR(ISTEXT(D98),ISTEXT(E98),ISTEXT(F98),ISTEXT(G98),ISTEXT(H98)),"",SUM(D98:H98)))</f>
      </c>
      <c r="R98" s="33">
        <f>IF(ISBLANK('Liste élèves'!B99),"",IF(OR(ISTEXT(I98),ISTEXT(J98),ISTEXT(K98),ISTEXT(L98),ISTEXT(M98)),"",SUM(I98:M98)))</f>
      </c>
      <c r="AD98" s="48"/>
      <c r="AE98" s="48"/>
      <c r="AF98" s="49"/>
      <c r="AG98" s="49"/>
      <c r="AH98" s="49"/>
      <c r="AI98" s="49"/>
      <c r="AJ98" s="49"/>
      <c r="IS98" s="7"/>
    </row>
    <row r="99" spans="2:253" s="33" customFormat="1" ht="15" customHeight="1">
      <c r="B99" s="46">
        <v>90</v>
      </c>
      <c r="C99" s="30">
        <f>IF(ISBLANK('Liste élèves'!B100),"",('Liste élèves'!B100))</f>
      </c>
      <c r="D99" s="47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47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47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47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47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47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47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47">
        <f>IF(ISBLANK('Liste élèves'!B100),"",IF(COUNTBLANK('Saisie résultats'!CL98:CR98)&gt;0,"",IF(NOT(AND(ISERROR(MATCH("A",'Saisie résultats'!CL98:CR98,0)))),"A",SUM('Saisie résultats'!CL98:CR98))))</f>
      </c>
      <c r="L99" s="47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47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33" t="b">
        <f>AND(NOT(ISBLANK('Liste élèves'!B100)),COUNTA('Saisie résultats'!D98:CY98)&lt;&gt;100)</f>
        <v>0</v>
      </c>
      <c r="O99" s="33">
        <f>COUNTBLANK('Saisie résultats'!D98:CY98)</f>
        <v>100</v>
      </c>
      <c r="P99" s="33" t="b">
        <f t="shared" si="3"/>
        <v>1</v>
      </c>
      <c r="Q99" s="33">
        <f>IF(ISBLANK('Liste élèves'!B100),"",IF(OR(ISTEXT(D99),ISTEXT(E99),ISTEXT(F99),ISTEXT(G99),ISTEXT(H99)),"",SUM(D99:H99)))</f>
      </c>
      <c r="R99" s="33">
        <f>IF(ISBLANK('Liste élèves'!B100),"",IF(OR(ISTEXT(I99),ISTEXT(J99),ISTEXT(K99),ISTEXT(L99),ISTEXT(M99)),"",SUM(I99:M99)))</f>
      </c>
      <c r="AD99" s="48"/>
      <c r="AE99" s="48"/>
      <c r="AF99" s="49"/>
      <c r="AG99" s="49"/>
      <c r="AH99" s="49"/>
      <c r="AI99" s="49"/>
      <c r="AJ99" s="49"/>
      <c r="IS99" s="7"/>
    </row>
    <row r="100" spans="2:253" s="33" customFormat="1" ht="15" customHeight="1">
      <c r="B100" s="46">
        <v>91</v>
      </c>
      <c r="C100" s="30">
        <f>IF(ISBLANK('Liste élèves'!B101),"",('Liste élèves'!B101))</f>
      </c>
      <c r="D100" s="47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47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47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47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47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47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47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47">
        <f>IF(ISBLANK('Liste élèves'!B101),"",IF(COUNTBLANK('Saisie résultats'!CL99:CR99)&gt;0,"",IF(NOT(AND(ISERROR(MATCH("A",'Saisie résultats'!CL99:CR99,0)))),"A",SUM('Saisie résultats'!CL99:CR99))))</f>
      </c>
      <c r="L100" s="47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47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33" t="b">
        <f>AND(NOT(ISBLANK('Liste élèves'!B101)),COUNTA('Saisie résultats'!D99:CY99)&lt;&gt;100)</f>
        <v>0</v>
      </c>
      <c r="O100" s="33">
        <f>COUNTBLANK('Saisie résultats'!D99:CY99)</f>
        <v>100</v>
      </c>
      <c r="P100" s="33" t="b">
        <f t="shared" si="3"/>
        <v>1</v>
      </c>
      <c r="Q100" s="33">
        <f>IF(ISBLANK('Liste élèves'!B101),"",IF(OR(ISTEXT(D100),ISTEXT(E100),ISTEXT(F100),ISTEXT(G100),ISTEXT(H100)),"",SUM(D100:H100)))</f>
      </c>
      <c r="R100" s="33">
        <f>IF(ISBLANK('Liste élèves'!B101),"",IF(OR(ISTEXT(I100),ISTEXT(J100),ISTEXT(K100),ISTEXT(L100),ISTEXT(M100)),"",SUM(I100:M100)))</f>
      </c>
      <c r="AD100" s="48"/>
      <c r="AE100" s="48"/>
      <c r="AF100" s="49"/>
      <c r="AG100" s="49"/>
      <c r="AH100" s="49"/>
      <c r="AI100" s="49"/>
      <c r="AJ100" s="49"/>
      <c r="IS100" s="7"/>
    </row>
    <row r="101" spans="2:253" s="33" customFormat="1" ht="15" customHeight="1">
      <c r="B101" s="46">
        <v>92</v>
      </c>
      <c r="C101" s="30">
        <f>IF(ISBLANK('Liste élèves'!B102),"",('Liste élèves'!B102))</f>
      </c>
      <c r="D101" s="47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47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47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47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47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47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47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47">
        <f>IF(ISBLANK('Liste élèves'!B102),"",IF(COUNTBLANK('Saisie résultats'!CL100:CR100)&gt;0,"",IF(NOT(AND(ISERROR(MATCH("A",'Saisie résultats'!CL100:CR100,0)))),"A",SUM('Saisie résultats'!CL100:CR100))))</f>
      </c>
      <c r="L101" s="47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47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33" t="b">
        <f>AND(NOT(ISBLANK('Liste élèves'!B102)),COUNTA('Saisie résultats'!D100:CY100)&lt;&gt;100)</f>
        <v>0</v>
      </c>
      <c r="O101" s="33">
        <f>COUNTBLANK('Saisie résultats'!D100:CY100)</f>
        <v>100</v>
      </c>
      <c r="P101" s="33" t="b">
        <f t="shared" si="3"/>
        <v>1</v>
      </c>
      <c r="Q101" s="33">
        <f>IF(ISBLANK('Liste élèves'!B102),"",IF(OR(ISTEXT(D101),ISTEXT(E101),ISTEXT(F101),ISTEXT(G101),ISTEXT(H101)),"",SUM(D101:H101)))</f>
      </c>
      <c r="R101" s="33">
        <f>IF(ISBLANK('Liste élèves'!B102),"",IF(OR(ISTEXT(I101),ISTEXT(J101),ISTEXT(K101),ISTEXT(L101),ISTEXT(M101)),"",SUM(I101:M101)))</f>
      </c>
      <c r="AD101" s="48"/>
      <c r="AE101" s="48"/>
      <c r="AF101" s="49"/>
      <c r="AG101" s="49"/>
      <c r="AH101" s="49"/>
      <c r="AI101" s="49"/>
      <c r="AJ101" s="49"/>
      <c r="IS101" s="7"/>
    </row>
    <row r="102" spans="2:253" s="33" customFormat="1" ht="15" customHeight="1">
      <c r="B102" s="46">
        <v>93</v>
      </c>
      <c r="C102" s="30">
        <f>IF(ISBLANK('Liste élèves'!B103),"",('Liste élèves'!B103))</f>
      </c>
      <c r="D102" s="47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47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47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47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47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47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47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47">
        <f>IF(ISBLANK('Liste élèves'!B103),"",IF(COUNTBLANK('Saisie résultats'!CL101:CR101)&gt;0,"",IF(NOT(AND(ISERROR(MATCH("A",'Saisie résultats'!CL101:CR101,0)))),"A",SUM('Saisie résultats'!CL101:CR101))))</f>
      </c>
      <c r="L102" s="47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47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33" t="b">
        <f>AND(NOT(ISBLANK('Liste élèves'!B103)),COUNTA('Saisie résultats'!D101:CY101)&lt;&gt;100)</f>
        <v>0</v>
      </c>
      <c r="O102" s="33">
        <f>COUNTBLANK('Saisie résultats'!D101:CY101)</f>
        <v>100</v>
      </c>
      <c r="P102" s="33" t="b">
        <f t="shared" si="3"/>
        <v>1</v>
      </c>
      <c r="Q102" s="33">
        <f>IF(ISBLANK('Liste élèves'!B103),"",IF(OR(ISTEXT(D102),ISTEXT(E102),ISTEXT(F102),ISTEXT(G102),ISTEXT(H102)),"",SUM(D102:H102)))</f>
      </c>
      <c r="R102" s="33">
        <f>IF(ISBLANK('Liste élèves'!B103),"",IF(OR(ISTEXT(I102),ISTEXT(J102),ISTEXT(K102),ISTEXT(L102),ISTEXT(M102)),"",SUM(I102:M102)))</f>
      </c>
      <c r="AD102" s="48"/>
      <c r="AE102" s="48"/>
      <c r="AF102" s="49"/>
      <c r="AG102" s="49"/>
      <c r="AH102" s="49"/>
      <c r="AI102" s="49"/>
      <c r="AJ102" s="49"/>
      <c r="IS102" s="7"/>
    </row>
    <row r="103" spans="2:253" s="33" customFormat="1" ht="15" customHeight="1">
      <c r="B103" s="46">
        <v>94</v>
      </c>
      <c r="C103" s="30">
        <f>IF(ISBLANK('Liste élèves'!B104),"",('Liste élèves'!B104))</f>
      </c>
      <c r="D103" s="47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47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47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47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47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47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47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47">
        <f>IF(ISBLANK('Liste élèves'!B104),"",IF(COUNTBLANK('Saisie résultats'!CL102:CR102)&gt;0,"",IF(NOT(AND(ISERROR(MATCH("A",'Saisie résultats'!CL102:CR102,0)))),"A",SUM('Saisie résultats'!CL102:CR102))))</f>
      </c>
      <c r="L103" s="47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47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33" t="b">
        <f>AND(NOT(ISBLANK('Liste élèves'!B104)),COUNTA('Saisie résultats'!D102:CY102)&lt;&gt;100)</f>
        <v>0</v>
      </c>
      <c r="O103" s="33">
        <f>COUNTBLANK('Saisie résultats'!D102:CY102)</f>
        <v>100</v>
      </c>
      <c r="P103" s="33" t="b">
        <f t="shared" si="3"/>
        <v>1</v>
      </c>
      <c r="Q103" s="33">
        <f>IF(ISBLANK('Liste élèves'!B104),"",IF(OR(ISTEXT(D103),ISTEXT(E103),ISTEXT(F103),ISTEXT(G103),ISTEXT(H103)),"",SUM(D103:H103)))</f>
      </c>
      <c r="R103" s="33">
        <f>IF(ISBLANK('Liste élèves'!B104),"",IF(OR(ISTEXT(I103),ISTEXT(J103),ISTEXT(K103),ISTEXT(L103),ISTEXT(M103)),"",SUM(I103:M103)))</f>
      </c>
      <c r="AD103" s="48"/>
      <c r="AE103" s="48"/>
      <c r="AF103" s="49"/>
      <c r="AG103" s="49"/>
      <c r="AH103" s="49"/>
      <c r="AI103" s="49"/>
      <c r="AJ103" s="49"/>
      <c r="IS103" s="7"/>
    </row>
    <row r="104" spans="2:253" s="33" customFormat="1" ht="15" customHeight="1">
      <c r="B104" s="46">
        <v>95</v>
      </c>
      <c r="C104" s="30">
        <f>IF(ISBLANK('Liste élèves'!B105),"",('Liste élèves'!B105))</f>
      </c>
      <c r="D104" s="47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47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47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47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47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47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47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47">
        <f>IF(ISBLANK('Liste élèves'!B105),"",IF(COUNTBLANK('Saisie résultats'!CL103:CR103)&gt;0,"",IF(NOT(AND(ISERROR(MATCH("A",'Saisie résultats'!CL103:CR103,0)))),"A",SUM('Saisie résultats'!CL103:CR103))))</f>
      </c>
      <c r="L104" s="47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47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33" t="b">
        <f>AND(NOT(ISBLANK('Liste élèves'!B105)),COUNTA('Saisie résultats'!D103:CY103)&lt;&gt;100)</f>
        <v>0</v>
      </c>
      <c r="O104" s="33">
        <f>COUNTBLANK('Saisie résultats'!D103:CY103)</f>
        <v>100</v>
      </c>
      <c r="P104" s="33" t="b">
        <f t="shared" si="3"/>
        <v>1</v>
      </c>
      <c r="Q104" s="33">
        <f>IF(ISBLANK('Liste élèves'!B105),"",IF(OR(ISTEXT(D104),ISTEXT(E104),ISTEXT(F104),ISTEXT(G104),ISTEXT(H104)),"",SUM(D104:H104)))</f>
      </c>
      <c r="R104" s="33">
        <f>IF(ISBLANK('Liste élèves'!B105),"",IF(OR(ISTEXT(I104),ISTEXT(J104),ISTEXT(K104),ISTEXT(L104),ISTEXT(M104)),"",SUM(I104:M104)))</f>
      </c>
      <c r="IS104" s="7"/>
    </row>
    <row r="105" spans="2:253" s="33" customFormat="1" ht="15" customHeight="1">
      <c r="B105" s="46">
        <v>96</v>
      </c>
      <c r="C105" s="30">
        <f>IF(ISBLANK('Liste élèves'!B106),"",('Liste élèves'!B106))</f>
      </c>
      <c r="D105" s="47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47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47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47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47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47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47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47">
        <f>IF(ISBLANK('Liste élèves'!B106),"",IF(COUNTBLANK('Saisie résultats'!CL104:CR104)&gt;0,"",IF(NOT(AND(ISERROR(MATCH("A",'Saisie résultats'!CL104:CR104,0)))),"A",SUM('Saisie résultats'!CL104:CR104))))</f>
      </c>
      <c r="L105" s="47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47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33" t="b">
        <f>AND(NOT(ISBLANK('Liste élèves'!B106)),COUNTA('Saisie résultats'!D104:CY104)&lt;&gt;100)</f>
        <v>0</v>
      </c>
      <c r="O105" s="33">
        <f>COUNTBLANK('Saisie résultats'!D104:CY104)</f>
        <v>100</v>
      </c>
      <c r="P105" s="33" t="b">
        <f t="shared" si="3"/>
        <v>1</v>
      </c>
      <c r="Q105" s="33">
        <f>IF(ISBLANK('Liste élèves'!B106),"",IF(OR(ISTEXT(D105),ISTEXT(E105),ISTEXT(F105),ISTEXT(G105),ISTEXT(H105)),"",SUM(D105:H105)))</f>
      </c>
      <c r="R105" s="33">
        <f>IF(ISBLANK('Liste élèves'!B106),"",IF(OR(ISTEXT(I105),ISTEXT(J105),ISTEXT(K105),ISTEXT(L105),ISTEXT(M105)),"",SUM(I105:M105)))</f>
      </c>
      <c r="AD105" s="48"/>
      <c r="AE105" s="48"/>
      <c r="AF105" s="49"/>
      <c r="AG105" s="49"/>
      <c r="AH105" s="49"/>
      <c r="AI105" s="49"/>
      <c r="AJ105" s="49"/>
      <c r="IS105" s="7"/>
    </row>
    <row r="106" spans="2:253" s="33" customFormat="1" ht="15" customHeight="1">
      <c r="B106" s="46">
        <v>97</v>
      </c>
      <c r="C106" s="30">
        <f>IF(ISBLANK('Liste élèves'!B107),"",('Liste élèves'!B107))</f>
      </c>
      <c r="D106" s="47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47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47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47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47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47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47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47">
        <f>IF(ISBLANK('Liste élèves'!B107),"",IF(COUNTBLANK('Saisie résultats'!CL105:CR105)&gt;0,"",IF(NOT(AND(ISERROR(MATCH("A",'Saisie résultats'!CL105:CR105,0)))),"A",SUM('Saisie résultats'!CL105:CR105))))</f>
      </c>
      <c r="L106" s="47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47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33" t="b">
        <f>AND(NOT(ISBLANK('Liste élèves'!B107)),COUNTA('Saisie résultats'!D105:CY105)&lt;&gt;100)</f>
        <v>0</v>
      </c>
      <c r="O106" s="33">
        <f>COUNTBLANK('Saisie résultats'!D105:CY105)</f>
        <v>100</v>
      </c>
      <c r="P106" s="33" t="b">
        <f aca="true" t="shared" si="4" ref="P106:P137">OR(N106,COUNTIF(D106:M106,"A")&gt;0,IF(C106="",TRUE,FALSE))</f>
        <v>1</v>
      </c>
      <c r="Q106" s="33">
        <f>IF(ISBLANK('Liste élèves'!B107),"",IF(OR(ISTEXT(D106),ISTEXT(E106),ISTEXT(F106),ISTEXT(G106),ISTEXT(H106)),"",SUM(D106:H106)))</f>
      </c>
      <c r="R106" s="33">
        <f>IF(ISBLANK('Liste élèves'!B107),"",IF(OR(ISTEXT(I106),ISTEXT(J106),ISTEXT(K106),ISTEXT(L106),ISTEXT(M106)),"",SUM(I106:M106)))</f>
      </c>
      <c r="AD106" s="48"/>
      <c r="AE106" s="48"/>
      <c r="AF106" s="49"/>
      <c r="AG106" s="49"/>
      <c r="AH106" s="49"/>
      <c r="AI106" s="49"/>
      <c r="AJ106" s="49"/>
      <c r="IS106" s="7"/>
    </row>
    <row r="107" spans="2:253" s="33" customFormat="1" ht="15" customHeight="1">
      <c r="B107" s="46">
        <v>98</v>
      </c>
      <c r="C107" s="30">
        <f>IF(ISBLANK('Liste élèves'!B108),"",('Liste élèves'!B108))</f>
      </c>
      <c r="D107" s="47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47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47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47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47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47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47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47">
        <f>IF(ISBLANK('Liste élèves'!B108),"",IF(COUNTBLANK('Saisie résultats'!CL106:CR106)&gt;0,"",IF(NOT(AND(ISERROR(MATCH("A",'Saisie résultats'!CL106:CR106,0)))),"A",SUM('Saisie résultats'!CL106:CR106))))</f>
      </c>
      <c r="L107" s="47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47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33" t="b">
        <f>AND(NOT(ISBLANK('Liste élèves'!B108)),COUNTA('Saisie résultats'!D106:CY106)&lt;&gt;100)</f>
        <v>0</v>
      </c>
      <c r="O107" s="33">
        <f>COUNTBLANK('Saisie résultats'!D106:CY106)</f>
        <v>100</v>
      </c>
      <c r="P107" s="33" t="b">
        <f t="shared" si="4"/>
        <v>1</v>
      </c>
      <c r="Q107" s="33">
        <f>IF(ISBLANK('Liste élèves'!B108),"",IF(OR(ISTEXT(D107),ISTEXT(E107),ISTEXT(F107),ISTEXT(G107),ISTEXT(H107)),"",SUM(D107:H107)))</f>
      </c>
      <c r="R107" s="33">
        <f>IF(ISBLANK('Liste élèves'!B108),"",IF(OR(ISTEXT(I107),ISTEXT(J107),ISTEXT(K107),ISTEXT(L107),ISTEXT(M107)),"",SUM(I107:M107)))</f>
      </c>
      <c r="AD107" s="48"/>
      <c r="AE107" s="48"/>
      <c r="AF107" s="49"/>
      <c r="AG107" s="49"/>
      <c r="AH107" s="49"/>
      <c r="AI107" s="49"/>
      <c r="AJ107" s="49"/>
      <c r="IS107" s="7"/>
    </row>
    <row r="108" spans="2:253" s="33" customFormat="1" ht="15" customHeight="1">
      <c r="B108" s="46">
        <v>99</v>
      </c>
      <c r="C108" s="30">
        <f>IF(ISBLANK('Liste élèves'!B109),"",('Liste élèves'!B109))</f>
      </c>
      <c r="D108" s="47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47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47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47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47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47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47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47">
        <f>IF(ISBLANK('Liste élèves'!B109),"",IF(COUNTBLANK('Saisie résultats'!CL107:CR107)&gt;0,"",IF(NOT(AND(ISERROR(MATCH("A",'Saisie résultats'!CL107:CR107,0)))),"A",SUM('Saisie résultats'!CL107:CR107))))</f>
      </c>
      <c r="L108" s="47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47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33" t="b">
        <f>AND(NOT(ISBLANK('Liste élèves'!B109)),COUNTA('Saisie résultats'!D107:CY107)&lt;&gt;100)</f>
        <v>0</v>
      </c>
      <c r="O108" s="33">
        <f>COUNTBLANK('Saisie résultats'!D107:CY107)</f>
        <v>100</v>
      </c>
      <c r="P108" s="33" t="b">
        <f t="shared" si="4"/>
        <v>1</v>
      </c>
      <c r="Q108" s="33">
        <f>IF(ISBLANK('Liste élèves'!B109),"",IF(OR(ISTEXT(D108),ISTEXT(E108),ISTEXT(F108),ISTEXT(G108),ISTEXT(H108)),"",SUM(D108:H108)))</f>
      </c>
      <c r="R108" s="33">
        <f>IF(ISBLANK('Liste élèves'!B109),"",IF(OR(ISTEXT(I108),ISTEXT(J108),ISTEXT(K108),ISTEXT(L108),ISTEXT(M108)),"",SUM(I108:M108)))</f>
      </c>
      <c r="AD108" s="48"/>
      <c r="AE108" s="48"/>
      <c r="AF108" s="49"/>
      <c r="AG108" s="49"/>
      <c r="AH108" s="49"/>
      <c r="AI108" s="49"/>
      <c r="AJ108" s="49"/>
      <c r="IS108" s="7"/>
    </row>
    <row r="109" spans="2:253" s="33" customFormat="1" ht="15" customHeight="1">
      <c r="B109" s="46">
        <v>100</v>
      </c>
      <c r="C109" s="30">
        <f>IF(ISBLANK('Liste élèves'!B110),"",('Liste élèves'!B110))</f>
      </c>
      <c r="D109" s="47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47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47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47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47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47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47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47">
        <f>IF(ISBLANK('Liste élèves'!B110),"",IF(COUNTBLANK('Saisie résultats'!CL108:CR108)&gt;0,"",IF(NOT(AND(ISERROR(MATCH("A",'Saisie résultats'!CL108:CR108,0)))),"A",SUM('Saisie résultats'!CL108:CR108))))</f>
      </c>
      <c r="L109" s="47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47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33" t="b">
        <f>AND(NOT(ISBLANK('Liste élèves'!B110)),COUNTA('Saisie résultats'!D108:CY108)&lt;&gt;100)</f>
        <v>0</v>
      </c>
      <c r="O109" s="33">
        <f>COUNTBLANK('Saisie résultats'!D108:CY108)</f>
        <v>100</v>
      </c>
      <c r="P109" s="33" t="b">
        <f t="shared" si="4"/>
        <v>1</v>
      </c>
      <c r="Q109" s="33">
        <f>IF(ISBLANK('Liste élèves'!B110),"",IF(OR(ISTEXT(D109),ISTEXT(E109),ISTEXT(F109),ISTEXT(G109),ISTEXT(H109)),"",SUM(D109:H109)))</f>
      </c>
      <c r="R109" s="33">
        <f>IF(ISBLANK('Liste élèves'!B110),"",IF(OR(ISTEXT(I109),ISTEXT(J109),ISTEXT(K109),ISTEXT(L109),ISTEXT(M109)),"",SUM(I109:M109)))</f>
      </c>
      <c r="AD109" s="48"/>
      <c r="AE109" s="48"/>
      <c r="AF109" s="49"/>
      <c r="AG109" s="49"/>
      <c r="AH109" s="49"/>
      <c r="AI109" s="49"/>
      <c r="AJ109" s="49"/>
      <c r="IS109" s="7"/>
    </row>
    <row r="110" spans="2:253" s="33" customFormat="1" ht="15" customHeight="1">
      <c r="B110" s="46">
        <v>101</v>
      </c>
      <c r="C110" s="30">
        <f>IF(ISBLANK('Liste élèves'!B111),"",('Liste élèves'!B111))</f>
      </c>
      <c r="D110" s="47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47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47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47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47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47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47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47">
        <f>IF(ISBLANK('Liste élèves'!B111),"",IF(COUNTBLANK('Saisie résultats'!CL109:CR109)&gt;0,"",IF(NOT(AND(ISERROR(MATCH("A",'Saisie résultats'!CL109:CR109,0)))),"A",SUM('Saisie résultats'!CL109:CR109))))</f>
      </c>
      <c r="L110" s="47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47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33" t="b">
        <f>AND(NOT(ISBLANK('Liste élèves'!B111)),COUNTA('Saisie résultats'!D109:CY109)&lt;&gt;100)</f>
        <v>0</v>
      </c>
      <c r="O110" s="33">
        <f>COUNTBLANK('Saisie résultats'!D109:CY109)</f>
        <v>100</v>
      </c>
      <c r="P110" s="33" t="b">
        <f t="shared" si="4"/>
        <v>1</v>
      </c>
      <c r="Q110" s="33">
        <f>IF(ISBLANK('Liste élèves'!B111),"",IF(OR(ISTEXT(D110),ISTEXT(E110),ISTEXT(F110),ISTEXT(G110),ISTEXT(H110)),"",SUM(D110:H110)))</f>
      </c>
      <c r="R110" s="33">
        <f>IF(ISBLANK('Liste élèves'!B111),"",IF(OR(ISTEXT(I110),ISTEXT(J110),ISTEXT(K110),ISTEXT(L110),ISTEXT(M110)),"",SUM(I110:M110)))</f>
      </c>
      <c r="AD110" s="48"/>
      <c r="AE110" s="48"/>
      <c r="AF110" s="49"/>
      <c r="AG110" s="49"/>
      <c r="AH110" s="49"/>
      <c r="AI110" s="49"/>
      <c r="AJ110" s="49"/>
      <c r="IS110" s="7"/>
    </row>
    <row r="111" spans="2:253" s="33" customFormat="1" ht="15" customHeight="1">
      <c r="B111" s="46">
        <v>102</v>
      </c>
      <c r="C111" s="30">
        <f>IF(ISBLANK('Liste élèves'!B112),"",('Liste élèves'!B112))</f>
      </c>
      <c r="D111" s="47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47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47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47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47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47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47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47">
        <f>IF(ISBLANK('Liste élèves'!B112),"",IF(COUNTBLANK('Saisie résultats'!CL110:CR110)&gt;0,"",IF(NOT(AND(ISERROR(MATCH("A",'Saisie résultats'!CL110:CR110,0)))),"A",SUM('Saisie résultats'!CL110:CR110))))</f>
      </c>
      <c r="L111" s="47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47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33" t="b">
        <f>AND(NOT(ISBLANK('Liste élèves'!B112)),COUNTA('Saisie résultats'!D110:CY110)&lt;&gt;100)</f>
        <v>0</v>
      </c>
      <c r="O111" s="33">
        <f>COUNTBLANK('Saisie résultats'!D110:CY110)</f>
        <v>100</v>
      </c>
      <c r="P111" s="33" t="b">
        <f t="shared" si="4"/>
        <v>1</v>
      </c>
      <c r="Q111" s="33">
        <f>IF(ISBLANK('Liste élèves'!B112),"",IF(OR(ISTEXT(D111),ISTEXT(E111),ISTEXT(F111),ISTEXT(G111),ISTEXT(H111)),"",SUM(D111:H111)))</f>
      </c>
      <c r="R111" s="33">
        <f>IF(ISBLANK('Liste élèves'!B112),"",IF(OR(ISTEXT(I111),ISTEXT(J111),ISTEXT(K111),ISTEXT(L111),ISTEXT(M111)),"",SUM(I111:M111)))</f>
      </c>
      <c r="AD111" s="48"/>
      <c r="AE111" s="48"/>
      <c r="AF111" s="49"/>
      <c r="AG111" s="49"/>
      <c r="AH111" s="49"/>
      <c r="AI111" s="49"/>
      <c r="AJ111" s="49"/>
      <c r="IS111" s="7"/>
    </row>
    <row r="112" spans="2:253" s="33" customFormat="1" ht="15" customHeight="1">
      <c r="B112" s="46">
        <v>103</v>
      </c>
      <c r="C112" s="30">
        <f>IF(ISBLANK('Liste élèves'!B113),"",('Liste élèves'!B113))</f>
      </c>
      <c r="D112" s="47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47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47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47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47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47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47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47">
        <f>IF(ISBLANK('Liste élèves'!B113),"",IF(COUNTBLANK('Saisie résultats'!CL111:CR111)&gt;0,"",IF(NOT(AND(ISERROR(MATCH("A",'Saisie résultats'!CL111:CR111,0)))),"A",SUM('Saisie résultats'!CL111:CR111))))</f>
      </c>
      <c r="L112" s="47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47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33" t="b">
        <f>AND(NOT(ISBLANK('Liste élèves'!B113)),COUNTA('Saisie résultats'!D111:CY111)&lt;&gt;100)</f>
        <v>0</v>
      </c>
      <c r="O112" s="33">
        <f>COUNTBLANK('Saisie résultats'!D111:CY111)</f>
        <v>100</v>
      </c>
      <c r="P112" s="33" t="b">
        <f t="shared" si="4"/>
        <v>1</v>
      </c>
      <c r="Q112" s="33">
        <f>IF(ISBLANK('Liste élèves'!B113),"",IF(OR(ISTEXT(D112),ISTEXT(E112),ISTEXT(F112),ISTEXT(G112),ISTEXT(H112)),"",SUM(D112:H112)))</f>
      </c>
      <c r="R112" s="33">
        <f>IF(ISBLANK('Liste élèves'!B113),"",IF(OR(ISTEXT(I112),ISTEXT(J112),ISTEXT(K112),ISTEXT(L112),ISTEXT(M112)),"",SUM(I112:M112)))</f>
      </c>
      <c r="AD112" s="48"/>
      <c r="AE112" s="48"/>
      <c r="AF112" s="49"/>
      <c r="AG112" s="49"/>
      <c r="AH112" s="49"/>
      <c r="AI112" s="49"/>
      <c r="AJ112" s="49"/>
      <c r="IS112" s="7"/>
    </row>
    <row r="113" spans="2:253" s="33" customFormat="1" ht="15" customHeight="1">
      <c r="B113" s="46">
        <v>104</v>
      </c>
      <c r="C113" s="30">
        <f>IF(ISBLANK('Liste élèves'!B114),"",('Liste élèves'!B114))</f>
      </c>
      <c r="D113" s="47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47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47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47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47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47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47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47">
        <f>IF(ISBLANK('Liste élèves'!B114),"",IF(COUNTBLANK('Saisie résultats'!CL112:CR112)&gt;0,"",IF(NOT(AND(ISERROR(MATCH("A",'Saisie résultats'!CL112:CR112,0)))),"A",SUM('Saisie résultats'!CL112:CR112))))</f>
      </c>
      <c r="L113" s="47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47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33" t="b">
        <f>AND(NOT(ISBLANK('Liste élèves'!B114)),COUNTA('Saisie résultats'!D112:CY112)&lt;&gt;100)</f>
        <v>0</v>
      </c>
      <c r="O113" s="33">
        <f>COUNTBLANK('Saisie résultats'!D112:CY112)</f>
        <v>100</v>
      </c>
      <c r="P113" s="33" t="b">
        <f t="shared" si="4"/>
        <v>1</v>
      </c>
      <c r="Q113" s="33">
        <f>IF(ISBLANK('Liste élèves'!B114),"",IF(OR(ISTEXT(D113),ISTEXT(E113),ISTEXT(F113),ISTEXT(G113),ISTEXT(H113)),"",SUM(D113:H113)))</f>
      </c>
      <c r="R113" s="33">
        <f>IF(ISBLANK('Liste élèves'!B114),"",IF(OR(ISTEXT(I113),ISTEXT(J113),ISTEXT(K113),ISTEXT(L113),ISTEXT(M113)),"",SUM(I113:M113)))</f>
      </c>
      <c r="AD113" s="48"/>
      <c r="AE113" s="48"/>
      <c r="AF113" s="49"/>
      <c r="AG113" s="49"/>
      <c r="AH113" s="49"/>
      <c r="AI113" s="49"/>
      <c r="AJ113" s="49"/>
      <c r="IS113" s="7"/>
    </row>
    <row r="114" spans="2:253" s="33" customFormat="1" ht="15" customHeight="1">
      <c r="B114" s="46">
        <v>105</v>
      </c>
      <c r="C114" s="30">
        <f>IF(ISBLANK('Liste élèves'!B115),"",('Liste élèves'!B115))</f>
      </c>
      <c r="D114" s="47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47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47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47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47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47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47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47">
        <f>IF(ISBLANK('Liste élèves'!B115),"",IF(COUNTBLANK('Saisie résultats'!CL113:CR113)&gt;0,"",IF(NOT(AND(ISERROR(MATCH("A",'Saisie résultats'!CL113:CR113,0)))),"A",SUM('Saisie résultats'!CL113:CR113))))</f>
      </c>
      <c r="L114" s="47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47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33" t="b">
        <f>AND(NOT(ISBLANK('Liste élèves'!B115)),COUNTA('Saisie résultats'!D113:CY113)&lt;&gt;100)</f>
        <v>0</v>
      </c>
      <c r="O114" s="33">
        <f>COUNTBLANK('Saisie résultats'!D113:CY113)</f>
        <v>100</v>
      </c>
      <c r="P114" s="33" t="b">
        <f t="shared" si="4"/>
        <v>1</v>
      </c>
      <c r="Q114" s="33">
        <f>IF(ISBLANK('Liste élèves'!B115),"",IF(OR(ISTEXT(D114),ISTEXT(E114),ISTEXT(F114),ISTEXT(G114),ISTEXT(H114)),"",SUM(D114:H114)))</f>
      </c>
      <c r="R114" s="33">
        <f>IF(ISBLANK('Liste élèves'!B115),"",IF(OR(ISTEXT(I114),ISTEXT(J114),ISTEXT(K114),ISTEXT(L114),ISTEXT(M114)),"",SUM(I114:M114)))</f>
      </c>
      <c r="AD114" s="48"/>
      <c r="AE114" s="48"/>
      <c r="AF114" s="49"/>
      <c r="AG114" s="49"/>
      <c r="AH114" s="49"/>
      <c r="AI114" s="49"/>
      <c r="AJ114" s="49"/>
      <c r="IS114" s="7"/>
    </row>
    <row r="115" spans="2:253" s="33" customFormat="1" ht="15" customHeight="1">
      <c r="B115" s="46">
        <v>106</v>
      </c>
      <c r="C115" s="30">
        <f>IF(ISBLANK('Liste élèves'!B116),"",('Liste élèves'!B116))</f>
      </c>
      <c r="D115" s="47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47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47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47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47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47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47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47">
        <f>IF(ISBLANK('Liste élèves'!B116),"",IF(COUNTBLANK('Saisie résultats'!CL114:CR114)&gt;0,"",IF(NOT(AND(ISERROR(MATCH("A",'Saisie résultats'!CL114:CR114,0)))),"A",SUM('Saisie résultats'!CL114:CR114))))</f>
      </c>
      <c r="L115" s="47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47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33" t="b">
        <f>AND(NOT(ISBLANK('Liste élèves'!B116)),COUNTA('Saisie résultats'!D114:CY114)&lt;&gt;100)</f>
        <v>0</v>
      </c>
      <c r="O115" s="33">
        <f>COUNTBLANK('Saisie résultats'!D114:CY114)</f>
        <v>100</v>
      </c>
      <c r="P115" s="33" t="b">
        <f t="shared" si="4"/>
        <v>1</v>
      </c>
      <c r="Q115" s="33">
        <f>IF(ISBLANK('Liste élèves'!B116),"",IF(OR(ISTEXT(D115),ISTEXT(E115),ISTEXT(F115),ISTEXT(G115),ISTEXT(H115)),"",SUM(D115:H115)))</f>
      </c>
      <c r="R115" s="33">
        <f>IF(ISBLANK('Liste élèves'!B116),"",IF(OR(ISTEXT(I115),ISTEXT(J115),ISTEXT(K115),ISTEXT(L115),ISTEXT(M115)),"",SUM(I115:M115)))</f>
      </c>
      <c r="AD115" s="48"/>
      <c r="AE115" s="48"/>
      <c r="AF115" s="49"/>
      <c r="AG115" s="49"/>
      <c r="AH115" s="49"/>
      <c r="AI115" s="49"/>
      <c r="AJ115" s="49"/>
      <c r="IS115" s="7"/>
    </row>
    <row r="116" spans="2:253" s="33" customFormat="1" ht="15" customHeight="1">
      <c r="B116" s="46">
        <v>107</v>
      </c>
      <c r="C116" s="30">
        <f>IF(ISBLANK('Liste élèves'!B117),"",('Liste élèves'!B117))</f>
      </c>
      <c r="D116" s="47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47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47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47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47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47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47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47">
        <f>IF(ISBLANK('Liste élèves'!B117),"",IF(COUNTBLANK('Saisie résultats'!CL115:CR115)&gt;0,"",IF(NOT(AND(ISERROR(MATCH("A",'Saisie résultats'!CL115:CR115,0)))),"A",SUM('Saisie résultats'!CL115:CR115))))</f>
      </c>
      <c r="L116" s="47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47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33" t="b">
        <f>AND(NOT(ISBLANK('Liste élèves'!B117)),COUNTA('Saisie résultats'!D115:CY115)&lt;&gt;100)</f>
        <v>0</v>
      </c>
      <c r="O116" s="33">
        <f>COUNTBLANK('Saisie résultats'!D115:CY115)</f>
        <v>100</v>
      </c>
      <c r="P116" s="33" t="b">
        <f t="shared" si="4"/>
        <v>1</v>
      </c>
      <c r="Q116" s="33">
        <f>IF(ISBLANK('Liste élèves'!B117),"",IF(OR(ISTEXT(D116),ISTEXT(E116),ISTEXT(F116),ISTEXT(G116),ISTEXT(H116)),"",SUM(D116:H116)))</f>
      </c>
      <c r="R116" s="33">
        <f>IF(ISBLANK('Liste élèves'!B117),"",IF(OR(ISTEXT(I116),ISTEXT(J116),ISTEXT(K116),ISTEXT(L116),ISTEXT(M116)),"",SUM(I116:M116)))</f>
      </c>
      <c r="AD116" s="48"/>
      <c r="AE116" s="48"/>
      <c r="AF116" s="49"/>
      <c r="AG116" s="49"/>
      <c r="AH116" s="49"/>
      <c r="AI116" s="49"/>
      <c r="AJ116" s="49"/>
      <c r="IS116" s="7"/>
    </row>
    <row r="117" spans="2:253" s="33" customFormat="1" ht="15" customHeight="1">
      <c r="B117" s="46">
        <v>108</v>
      </c>
      <c r="C117" s="30">
        <f>IF(ISBLANK('Liste élèves'!B118),"",('Liste élèves'!B118))</f>
      </c>
      <c r="D117" s="47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47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47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47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47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47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47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47">
        <f>IF(ISBLANK('Liste élèves'!B118),"",IF(COUNTBLANK('Saisie résultats'!CL116:CR116)&gt;0,"",IF(NOT(AND(ISERROR(MATCH("A",'Saisie résultats'!CL116:CR116,0)))),"A",SUM('Saisie résultats'!CL116:CR116))))</f>
      </c>
      <c r="L117" s="47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47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33" t="b">
        <f>AND(NOT(ISBLANK('Liste élèves'!B118)),COUNTA('Saisie résultats'!D116:CY116)&lt;&gt;100)</f>
        <v>0</v>
      </c>
      <c r="O117" s="33">
        <f>COUNTBLANK('Saisie résultats'!D116:CY116)</f>
        <v>100</v>
      </c>
      <c r="P117" s="33" t="b">
        <f t="shared" si="4"/>
        <v>1</v>
      </c>
      <c r="Q117" s="33">
        <f>IF(ISBLANK('Liste élèves'!B118),"",IF(OR(ISTEXT(D117),ISTEXT(E117),ISTEXT(F117),ISTEXT(G117),ISTEXT(H117)),"",SUM(D117:H117)))</f>
      </c>
      <c r="R117" s="33">
        <f>IF(ISBLANK('Liste élèves'!B118),"",IF(OR(ISTEXT(I117),ISTEXT(J117),ISTEXT(K117),ISTEXT(L117),ISTEXT(M117)),"",SUM(I117:M117)))</f>
      </c>
      <c r="AD117" s="48"/>
      <c r="AE117" s="48"/>
      <c r="AF117" s="49"/>
      <c r="AG117" s="49"/>
      <c r="AH117" s="49"/>
      <c r="AI117" s="49"/>
      <c r="AJ117" s="49"/>
      <c r="IS117" s="7"/>
    </row>
    <row r="118" spans="2:253" s="33" customFormat="1" ht="15" customHeight="1">
      <c r="B118" s="46">
        <v>109</v>
      </c>
      <c r="C118" s="30">
        <f>IF(ISBLANK('Liste élèves'!B119),"",('Liste élèves'!B119))</f>
      </c>
      <c r="D118" s="47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47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47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47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47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47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47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47">
        <f>IF(ISBLANK('Liste élèves'!B119),"",IF(COUNTBLANK('Saisie résultats'!CL117:CR117)&gt;0,"",IF(NOT(AND(ISERROR(MATCH("A",'Saisie résultats'!CL117:CR117,0)))),"A",SUM('Saisie résultats'!CL117:CR117))))</f>
      </c>
      <c r="L118" s="47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47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33" t="b">
        <f>AND(NOT(ISBLANK('Liste élèves'!B119)),COUNTA('Saisie résultats'!D117:CY117)&lt;&gt;100)</f>
        <v>0</v>
      </c>
      <c r="O118" s="33">
        <f>COUNTBLANK('Saisie résultats'!D117:CY117)</f>
        <v>100</v>
      </c>
      <c r="P118" s="33" t="b">
        <f t="shared" si="4"/>
        <v>1</v>
      </c>
      <c r="Q118" s="33">
        <f>IF(ISBLANK('Liste élèves'!B119),"",IF(OR(ISTEXT(D118),ISTEXT(E118),ISTEXT(F118),ISTEXT(G118),ISTEXT(H118)),"",SUM(D118:H118)))</f>
      </c>
      <c r="R118" s="33">
        <f>IF(ISBLANK('Liste élèves'!B119),"",IF(OR(ISTEXT(I118),ISTEXT(J118),ISTEXT(K118),ISTEXT(L118),ISTEXT(M118)),"",SUM(I118:M118)))</f>
      </c>
      <c r="AD118" s="48"/>
      <c r="AE118" s="48"/>
      <c r="AF118" s="49"/>
      <c r="AG118" s="49"/>
      <c r="AH118" s="49"/>
      <c r="AI118" s="49"/>
      <c r="AJ118" s="49"/>
      <c r="IS118" s="7"/>
    </row>
    <row r="119" spans="2:253" s="33" customFormat="1" ht="15" customHeight="1">
      <c r="B119" s="46">
        <v>110</v>
      </c>
      <c r="C119" s="30">
        <f>IF(ISBLANK('Liste élèves'!B120),"",('Liste élèves'!B120))</f>
      </c>
      <c r="D119" s="47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47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47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47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47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47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47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47">
        <f>IF(ISBLANK('Liste élèves'!B120),"",IF(COUNTBLANK('Saisie résultats'!CL118:CR118)&gt;0,"",IF(NOT(AND(ISERROR(MATCH("A",'Saisie résultats'!CL118:CR118,0)))),"A",SUM('Saisie résultats'!CL118:CR118))))</f>
      </c>
      <c r="L119" s="47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47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33" t="b">
        <f>AND(NOT(ISBLANK('Liste élèves'!B120)),COUNTA('Saisie résultats'!D118:CY118)&lt;&gt;100)</f>
        <v>0</v>
      </c>
      <c r="O119" s="33">
        <f>COUNTBLANK('Saisie résultats'!D118:CY118)</f>
        <v>100</v>
      </c>
      <c r="P119" s="33" t="b">
        <f t="shared" si="4"/>
        <v>1</v>
      </c>
      <c r="Q119" s="33">
        <f>IF(ISBLANK('Liste élèves'!B120),"",IF(OR(ISTEXT(D119),ISTEXT(E119),ISTEXT(F119),ISTEXT(G119),ISTEXT(H119)),"",SUM(D119:H119)))</f>
      </c>
      <c r="R119" s="33">
        <f>IF(ISBLANK('Liste élèves'!B120),"",IF(OR(ISTEXT(I119),ISTEXT(J119),ISTEXT(K119),ISTEXT(L119),ISTEXT(M119)),"",SUM(I119:M119)))</f>
      </c>
      <c r="AD119" s="48"/>
      <c r="AE119" s="48"/>
      <c r="AF119" s="49"/>
      <c r="AG119" s="49"/>
      <c r="AH119" s="49"/>
      <c r="AI119" s="49"/>
      <c r="AJ119" s="49"/>
      <c r="IS119" s="7"/>
    </row>
    <row r="120" spans="2:253" s="33" customFormat="1" ht="15" customHeight="1">
      <c r="B120" s="46">
        <v>111</v>
      </c>
      <c r="C120" s="30">
        <f>IF(ISBLANK('Liste élèves'!B121),"",('Liste élèves'!B121))</f>
      </c>
      <c r="D120" s="47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47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47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47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47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47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47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47">
        <f>IF(ISBLANK('Liste élèves'!B121),"",IF(COUNTBLANK('Saisie résultats'!CL119:CR119)&gt;0,"",IF(NOT(AND(ISERROR(MATCH("A",'Saisie résultats'!CL119:CR119,0)))),"A",SUM('Saisie résultats'!CL119:CR119))))</f>
      </c>
      <c r="L120" s="47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47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33" t="b">
        <f>AND(NOT(ISBLANK('Liste élèves'!B121)),COUNTA('Saisie résultats'!D119:CY119)&lt;&gt;100)</f>
        <v>0</v>
      </c>
      <c r="O120" s="33">
        <f>COUNTBLANK('Saisie résultats'!D119:CY119)</f>
        <v>100</v>
      </c>
      <c r="P120" s="33" t="b">
        <f t="shared" si="4"/>
        <v>1</v>
      </c>
      <c r="Q120" s="33">
        <f>IF(ISBLANK('Liste élèves'!B121),"",IF(OR(ISTEXT(D120),ISTEXT(E120),ISTEXT(F120),ISTEXT(G120),ISTEXT(H120)),"",SUM(D120:H120)))</f>
      </c>
      <c r="R120" s="33">
        <f>IF(ISBLANK('Liste élèves'!B121),"",IF(OR(ISTEXT(I120),ISTEXT(J120),ISTEXT(K120),ISTEXT(L120),ISTEXT(M120)),"",SUM(I120:M120)))</f>
      </c>
      <c r="AD120" s="48"/>
      <c r="AE120" s="48"/>
      <c r="AF120" s="49"/>
      <c r="AG120" s="49"/>
      <c r="AH120" s="49"/>
      <c r="AI120" s="49"/>
      <c r="AJ120" s="49"/>
      <c r="IS120" s="7"/>
    </row>
    <row r="121" spans="2:253" s="33" customFormat="1" ht="15" customHeight="1">
      <c r="B121" s="46">
        <v>112</v>
      </c>
      <c r="C121" s="30">
        <f>IF(ISBLANK('Liste élèves'!B122),"",('Liste élèves'!B122))</f>
      </c>
      <c r="D121" s="47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47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47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47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47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47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47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47">
        <f>IF(ISBLANK('Liste élèves'!B122),"",IF(COUNTBLANK('Saisie résultats'!CL120:CR120)&gt;0,"",IF(NOT(AND(ISERROR(MATCH("A",'Saisie résultats'!CL120:CR120,0)))),"A",SUM('Saisie résultats'!CL120:CR120))))</f>
      </c>
      <c r="L121" s="47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47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33" t="b">
        <f>AND(NOT(ISBLANK('Liste élèves'!B122)),COUNTA('Saisie résultats'!D120:CY120)&lt;&gt;100)</f>
        <v>0</v>
      </c>
      <c r="O121" s="33">
        <f>COUNTBLANK('Saisie résultats'!D120:CY120)</f>
        <v>100</v>
      </c>
      <c r="P121" s="33" t="b">
        <f t="shared" si="4"/>
        <v>1</v>
      </c>
      <c r="Q121" s="33">
        <f>IF(ISBLANK('Liste élèves'!B122),"",IF(OR(ISTEXT(D121),ISTEXT(E121),ISTEXT(F121),ISTEXT(G121),ISTEXT(H121)),"",SUM(D121:H121)))</f>
      </c>
      <c r="R121" s="33">
        <f>IF(ISBLANK('Liste élèves'!B122),"",IF(OR(ISTEXT(I121),ISTEXT(J121),ISTEXT(K121),ISTEXT(L121),ISTEXT(M121)),"",SUM(I121:M121)))</f>
      </c>
      <c r="AD121" s="48"/>
      <c r="AE121" s="48"/>
      <c r="AF121" s="49"/>
      <c r="AG121" s="49"/>
      <c r="AH121" s="49"/>
      <c r="AI121" s="49"/>
      <c r="AJ121" s="49"/>
      <c r="IS121" s="7"/>
    </row>
    <row r="122" spans="2:253" s="33" customFormat="1" ht="15" customHeight="1">
      <c r="B122" s="46">
        <v>113</v>
      </c>
      <c r="C122" s="30">
        <f>IF(ISBLANK('Liste élèves'!B123),"",('Liste élèves'!B123))</f>
      </c>
      <c r="D122" s="47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47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47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47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47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47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47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47">
        <f>IF(ISBLANK('Liste élèves'!B123),"",IF(COUNTBLANK('Saisie résultats'!CL121:CR121)&gt;0,"",IF(NOT(AND(ISERROR(MATCH("A",'Saisie résultats'!CL121:CR121,0)))),"A",SUM('Saisie résultats'!CL121:CR121))))</f>
      </c>
      <c r="L122" s="47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47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33" t="b">
        <f>AND(NOT(ISBLANK('Liste élèves'!B123)),COUNTA('Saisie résultats'!D121:CY121)&lt;&gt;100)</f>
        <v>0</v>
      </c>
      <c r="O122" s="33">
        <f>COUNTBLANK('Saisie résultats'!D121:CY121)</f>
        <v>100</v>
      </c>
      <c r="P122" s="33" t="b">
        <f t="shared" si="4"/>
        <v>1</v>
      </c>
      <c r="Q122" s="33">
        <f>IF(ISBLANK('Liste élèves'!B123),"",IF(OR(ISTEXT(D122),ISTEXT(E122),ISTEXT(F122),ISTEXT(G122),ISTEXT(H122)),"",SUM(D122:H122)))</f>
      </c>
      <c r="R122" s="33">
        <f>IF(ISBLANK('Liste élèves'!B123),"",IF(OR(ISTEXT(I122),ISTEXT(J122),ISTEXT(K122),ISTEXT(L122),ISTEXT(M122)),"",SUM(I122:M122)))</f>
      </c>
      <c r="AD122" s="48"/>
      <c r="AE122" s="48"/>
      <c r="AF122" s="49"/>
      <c r="AG122" s="49"/>
      <c r="AH122" s="49"/>
      <c r="AI122" s="49"/>
      <c r="AJ122" s="49"/>
      <c r="IS122" s="7"/>
    </row>
    <row r="123" spans="2:253" s="33" customFormat="1" ht="15" customHeight="1">
      <c r="B123" s="46">
        <v>114</v>
      </c>
      <c r="C123" s="30">
        <f>IF(ISBLANK('Liste élèves'!B124),"",('Liste élèves'!B124))</f>
      </c>
      <c r="D123" s="47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47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47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47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47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47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47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47">
        <f>IF(ISBLANK('Liste élèves'!B124),"",IF(COUNTBLANK('Saisie résultats'!CL122:CR122)&gt;0,"",IF(NOT(AND(ISERROR(MATCH("A",'Saisie résultats'!CL122:CR122,0)))),"A",SUM('Saisie résultats'!CL122:CR122))))</f>
      </c>
      <c r="L123" s="47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47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33" t="b">
        <f>AND(NOT(ISBLANK('Liste élèves'!B124)),COUNTA('Saisie résultats'!D122:CY122)&lt;&gt;100)</f>
        <v>0</v>
      </c>
      <c r="O123" s="33">
        <f>COUNTBLANK('Saisie résultats'!D122:CY122)</f>
        <v>100</v>
      </c>
      <c r="P123" s="33" t="b">
        <f t="shared" si="4"/>
        <v>1</v>
      </c>
      <c r="Q123" s="33">
        <f>IF(ISBLANK('Liste élèves'!B124),"",IF(OR(ISTEXT(D123),ISTEXT(E123),ISTEXT(F123),ISTEXT(G123),ISTEXT(H123)),"",SUM(D123:H123)))</f>
      </c>
      <c r="R123" s="33">
        <f>IF(ISBLANK('Liste élèves'!B124),"",IF(OR(ISTEXT(I123),ISTEXT(J123),ISTEXT(K123),ISTEXT(L123),ISTEXT(M123)),"",SUM(I123:M123)))</f>
      </c>
      <c r="AD123" s="48"/>
      <c r="AE123" s="48"/>
      <c r="AF123" s="49"/>
      <c r="AG123" s="49"/>
      <c r="AH123" s="49"/>
      <c r="AI123" s="49"/>
      <c r="AJ123" s="49"/>
      <c r="IS123" s="7"/>
    </row>
    <row r="124" spans="2:253" s="33" customFormat="1" ht="15" customHeight="1">
      <c r="B124" s="46">
        <v>115</v>
      </c>
      <c r="C124" s="30">
        <f>IF(ISBLANK('Liste élèves'!B125),"",('Liste élèves'!B125))</f>
      </c>
      <c r="D124" s="47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47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47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47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47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47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47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47">
        <f>IF(ISBLANK('Liste élèves'!B125),"",IF(COUNTBLANK('Saisie résultats'!CL123:CR123)&gt;0,"",IF(NOT(AND(ISERROR(MATCH("A",'Saisie résultats'!CL123:CR123,0)))),"A",SUM('Saisie résultats'!CL123:CR123))))</f>
      </c>
      <c r="L124" s="47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47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33" t="b">
        <f>AND(NOT(ISBLANK('Liste élèves'!B125)),COUNTA('Saisie résultats'!D123:CY123)&lt;&gt;100)</f>
        <v>0</v>
      </c>
      <c r="O124" s="33">
        <f>COUNTBLANK('Saisie résultats'!D123:CY123)</f>
        <v>100</v>
      </c>
      <c r="P124" s="33" t="b">
        <f t="shared" si="4"/>
        <v>1</v>
      </c>
      <c r="Q124" s="33">
        <f>IF(ISBLANK('Liste élèves'!B125),"",IF(OR(ISTEXT(D124),ISTEXT(E124),ISTEXT(F124),ISTEXT(G124),ISTEXT(H124)),"",SUM(D124:H124)))</f>
      </c>
      <c r="R124" s="33">
        <f>IF(ISBLANK('Liste élèves'!B125),"",IF(OR(ISTEXT(I124),ISTEXT(J124),ISTEXT(K124),ISTEXT(L124),ISTEXT(M124)),"",SUM(I124:M124)))</f>
      </c>
      <c r="IS124" s="7"/>
    </row>
    <row r="125" spans="2:253" s="33" customFormat="1" ht="15" customHeight="1">
      <c r="B125" s="46">
        <v>116</v>
      </c>
      <c r="C125" s="30">
        <f>IF(ISBLANK('Liste élèves'!B126),"",('Liste élèves'!B126))</f>
      </c>
      <c r="D125" s="47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47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47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47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47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47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47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47">
        <f>IF(ISBLANK('Liste élèves'!B126),"",IF(COUNTBLANK('Saisie résultats'!CL124:CR124)&gt;0,"",IF(NOT(AND(ISERROR(MATCH("A",'Saisie résultats'!CL124:CR124,0)))),"A",SUM('Saisie résultats'!CL124:CR124))))</f>
      </c>
      <c r="L125" s="47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47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33" t="b">
        <f>AND(NOT(ISBLANK('Liste élèves'!B126)),COUNTA('Saisie résultats'!D124:CY124)&lt;&gt;100)</f>
        <v>0</v>
      </c>
      <c r="O125" s="33">
        <f>COUNTBLANK('Saisie résultats'!D124:CY124)</f>
        <v>100</v>
      </c>
      <c r="P125" s="33" t="b">
        <f t="shared" si="4"/>
        <v>1</v>
      </c>
      <c r="Q125" s="33">
        <f>IF(ISBLANK('Liste élèves'!B126),"",IF(OR(ISTEXT(D125),ISTEXT(E125),ISTEXT(F125),ISTEXT(G125),ISTEXT(H125)),"",SUM(D125:H125)))</f>
      </c>
      <c r="R125" s="33">
        <f>IF(ISBLANK('Liste élèves'!B126),"",IF(OR(ISTEXT(I125),ISTEXT(J125),ISTEXT(K125),ISTEXT(L125),ISTEXT(M125)),"",SUM(I125:M125)))</f>
      </c>
      <c r="AD125" s="48"/>
      <c r="AE125" s="48"/>
      <c r="AF125" s="49"/>
      <c r="AG125" s="49"/>
      <c r="AH125" s="49"/>
      <c r="AI125" s="49"/>
      <c r="AJ125" s="49"/>
      <c r="IS125" s="7"/>
    </row>
    <row r="126" spans="2:253" s="33" customFormat="1" ht="15" customHeight="1">
      <c r="B126" s="46">
        <v>117</v>
      </c>
      <c r="C126" s="30">
        <f>IF(ISBLANK('Liste élèves'!B127),"",('Liste élèves'!B127))</f>
      </c>
      <c r="D126" s="47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47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47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47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47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47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47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47">
        <f>IF(ISBLANK('Liste élèves'!B127),"",IF(COUNTBLANK('Saisie résultats'!CL125:CR125)&gt;0,"",IF(NOT(AND(ISERROR(MATCH("A",'Saisie résultats'!CL125:CR125,0)))),"A",SUM('Saisie résultats'!CL125:CR125))))</f>
      </c>
      <c r="L126" s="47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47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33" t="b">
        <f>AND(NOT(ISBLANK('Liste élèves'!B127)),COUNTA('Saisie résultats'!D125:CY125)&lt;&gt;100)</f>
        <v>0</v>
      </c>
      <c r="O126" s="33">
        <f>COUNTBLANK('Saisie résultats'!D125:CY125)</f>
        <v>100</v>
      </c>
      <c r="P126" s="33" t="b">
        <f t="shared" si="4"/>
        <v>1</v>
      </c>
      <c r="Q126" s="33">
        <f>IF(ISBLANK('Liste élèves'!B127),"",IF(OR(ISTEXT(D126),ISTEXT(E126),ISTEXT(F126),ISTEXT(G126),ISTEXT(H126)),"",SUM(D126:H126)))</f>
      </c>
      <c r="R126" s="33">
        <f>IF(ISBLANK('Liste élèves'!B127),"",IF(OR(ISTEXT(I126),ISTEXT(J126),ISTEXT(K126),ISTEXT(L126),ISTEXT(M126)),"",SUM(I126:M126)))</f>
      </c>
      <c r="AD126" s="48"/>
      <c r="AE126" s="48"/>
      <c r="AF126" s="49"/>
      <c r="AG126" s="49"/>
      <c r="AH126" s="49"/>
      <c r="AI126" s="49"/>
      <c r="AJ126" s="49"/>
      <c r="IS126" s="7"/>
    </row>
    <row r="127" spans="2:253" s="33" customFormat="1" ht="15" customHeight="1">
      <c r="B127" s="46">
        <v>118</v>
      </c>
      <c r="C127" s="30">
        <f>IF(ISBLANK('Liste élèves'!B128),"",('Liste élèves'!B128))</f>
      </c>
      <c r="D127" s="47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47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47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47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47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47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47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47">
        <f>IF(ISBLANK('Liste élèves'!B128),"",IF(COUNTBLANK('Saisie résultats'!CL126:CR126)&gt;0,"",IF(NOT(AND(ISERROR(MATCH("A",'Saisie résultats'!CL126:CR126,0)))),"A",SUM('Saisie résultats'!CL126:CR126))))</f>
      </c>
      <c r="L127" s="47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47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33" t="b">
        <f>AND(NOT(ISBLANK('Liste élèves'!B128)),COUNTA('Saisie résultats'!D126:CY126)&lt;&gt;100)</f>
        <v>0</v>
      </c>
      <c r="O127" s="33">
        <f>COUNTBLANK('Saisie résultats'!D126:CY126)</f>
        <v>100</v>
      </c>
      <c r="P127" s="33" t="b">
        <f t="shared" si="4"/>
        <v>1</v>
      </c>
      <c r="Q127" s="33">
        <f>IF(ISBLANK('Liste élèves'!B128),"",IF(OR(ISTEXT(D127),ISTEXT(E127),ISTEXT(F127),ISTEXT(G127),ISTEXT(H127)),"",SUM(D127:H127)))</f>
      </c>
      <c r="R127" s="33">
        <f>IF(ISBLANK('Liste élèves'!B128),"",IF(OR(ISTEXT(I127),ISTEXT(J127),ISTEXT(K127),ISTEXT(L127),ISTEXT(M127)),"",SUM(I127:M127)))</f>
      </c>
      <c r="AD127" s="48"/>
      <c r="AE127" s="48"/>
      <c r="AF127" s="49"/>
      <c r="AG127" s="49"/>
      <c r="AH127" s="49"/>
      <c r="AI127" s="49"/>
      <c r="AJ127" s="49"/>
      <c r="IS127" s="7"/>
    </row>
    <row r="128" spans="2:253" s="33" customFormat="1" ht="15" customHeight="1">
      <c r="B128" s="46">
        <v>119</v>
      </c>
      <c r="C128" s="30">
        <f>IF(ISBLANK('Liste élèves'!B129),"",('Liste élèves'!B129))</f>
      </c>
      <c r="D128" s="47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47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47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47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47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47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47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47">
        <f>IF(ISBLANK('Liste élèves'!B129),"",IF(COUNTBLANK('Saisie résultats'!CL127:CR127)&gt;0,"",IF(NOT(AND(ISERROR(MATCH("A",'Saisie résultats'!CL127:CR127,0)))),"A",SUM('Saisie résultats'!CL127:CR127))))</f>
      </c>
      <c r="L128" s="47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47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33" t="b">
        <f>AND(NOT(ISBLANK('Liste élèves'!B129)),COUNTA('Saisie résultats'!D127:CY127)&lt;&gt;100)</f>
        <v>0</v>
      </c>
      <c r="O128" s="33">
        <f>COUNTBLANK('Saisie résultats'!D127:CY127)</f>
        <v>100</v>
      </c>
      <c r="P128" s="33" t="b">
        <f t="shared" si="4"/>
        <v>1</v>
      </c>
      <c r="Q128" s="33">
        <f>IF(ISBLANK('Liste élèves'!B129),"",IF(OR(ISTEXT(D128),ISTEXT(E128),ISTEXT(F128),ISTEXT(G128),ISTEXT(H128)),"",SUM(D128:H128)))</f>
      </c>
      <c r="R128" s="33">
        <f>IF(ISBLANK('Liste élèves'!B129),"",IF(OR(ISTEXT(I128),ISTEXT(J128),ISTEXT(K128),ISTEXT(L128),ISTEXT(M128)),"",SUM(I128:M128)))</f>
      </c>
      <c r="AD128" s="48"/>
      <c r="AE128" s="48"/>
      <c r="AF128" s="49"/>
      <c r="AG128" s="49"/>
      <c r="AH128" s="49"/>
      <c r="AI128" s="49"/>
      <c r="AJ128" s="49"/>
      <c r="IS128" s="7"/>
    </row>
    <row r="129" spans="2:253" s="33" customFormat="1" ht="15" customHeight="1">
      <c r="B129" s="46">
        <v>120</v>
      </c>
      <c r="C129" s="30">
        <f>IF(ISBLANK('Liste élèves'!B130),"",('Liste élèves'!B130))</f>
      </c>
      <c r="D129" s="47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47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47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47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47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47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47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47">
        <f>IF(ISBLANK('Liste élèves'!B130),"",IF(COUNTBLANK('Saisie résultats'!CL128:CR128)&gt;0,"",IF(NOT(AND(ISERROR(MATCH("A",'Saisie résultats'!CL128:CR128,0)))),"A",SUM('Saisie résultats'!CL128:CR128))))</f>
      </c>
      <c r="L129" s="47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47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33" t="b">
        <f>AND(NOT(ISBLANK('Liste élèves'!B130)),COUNTA('Saisie résultats'!D128:CY128)&lt;&gt;100)</f>
        <v>0</v>
      </c>
      <c r="O129" s="33">
        <f>COUNTBLANK('Saisie résultats'!D128:CY128)</f>
        <v>100</v>
      </c>
      <c r="P129" s="33" t="b">
        <f t="shared" si="4"/>
        <v>1</v>
      </c>
      <c r="Q129" s="33">
        <f>IF(ISBLANK('Liste élèves'!B130),"",IF(OR(ISTEXT(D129),ISTEXT(E129),ISTEXT(F129),ISTEXT(G129),ISTEXT(H129)),"",SUM(D129:H129)))</f>
      </c>
      <c r="R129" s="33">
        <f>IF(ISBLANK('Liste élèves'!B130),"",IF(OR(ISTEXT(I129),ISTEXT(J129),ISTEXT(K129),ISTEXT(L129),ISTEXT(M129)),"",SUM(I129:M129)))</f>
      </c>
      <c r="AD129" s="48"/>
      <c r="AE129" s="48"/>
      <c r="AF129" s="49"/>
      <c r="AG129" s="49"/>
      <c r="AH129" s="49"/>
      <c r="AI129" s="49"/>
      <c r="AJ129" s="49"/>
      <c r="IS129" s="7"/>
    </row>
    <row r="130" spans="2:253" s="33" customFormat="1" ht="15" customHeight="1">
      <c r="B130" s="46">
        <v>121</v>
      </c>
      <c r="C130" s="30">
        <f>IF(ISBLANK('Liste élèves'!B131),"",('Liste élèves'!B131))</f>
      </c>
      <c r="D130" s="47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47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47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47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47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47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47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47">
        <f>IF(ISBLANK('Liste élèves'!B131),"",IF(COUNTBLANK('Saisie résultats'!CL129:CR129)&gt;0,"",IF(NOT(AND(ISERROR(MATCH("A",'Saisie résultats'!CL129:CR129,0)))),"A",SUM('Saisie résultats'!CL129:CR129))))</f>
      </c>
      <c r="L130" s="47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47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33" t="b">
        <f>AND(NOT(ISBLANK('Liste élèves'!B131)),COUNTA('Saisie résultats'!D129:CY129)&lt;&gt;100)</f>
        <v>0</v>
      </c>
      <c r="O130" s="33">
        <f>COUNTBLANK('Saisie résultats'!D129:CY129)</f>
        <v>100</v>
      </c>
      <c r="P130" s="33" t="b">
        <f t="shared" si="4"/>
        <v>1</v>
      </c>
      <c r="Q130" s="33">
        <f>IF(ISBLANK('Liste élèves'!B131),"",IF(OR(ISTEXT(D130),ISTEXT(E130),ISTEXT(F130),ISTEXT(G130),ISTEXT(H130)),"",SUM(D130:H130)))</f>
      </c>
      <c r="R130" s="33">
        <f>IF(ISBLANK('Liste élèves'!B131),"",IF(OR(ISTEXT(I130),ISTEXT(J130),ISTEXT(K130),ISTEXT(L130),ISTEXT(M130)),"",SUM(I130:M130)))</f>
      </c>
      <c r="AD130" s="48"/>
      <c r="AE130" s="48"/>
      <c r="AF130" s="49"/>
      <c r="AG130" s="49"/>
      <c r="AH130" s="49"/>
      <c r="AI130" s="49"/>
      <c r="AJ130" s="49"/>
      <c r="IS130" s="7"/>
    </row>
    <row r="131" spans="2:253" s="33" customFormat="1" ht="15" customHeight="1">
      <c r="B131" s="46">
        <v>122</v>
      </c>
      <c r="C131" s="30">
        <f>IF(ISBLANK('Liste élèves'!B132),"",('Liste élèves'!B132))</f>
      </c>
      <c r="D131" s="47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47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47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47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47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47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47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47">
        <f>IF(ISBLANK('Liste élèves'!B132),"",IF(COUNTBLANK('Saisie résultats'!CL130:CR130)&gt;0,"",IF(NOT(AND(ISERROR(MATCH("A",'Saisie résultats'!CL130:CR130,0)))),"A",SUM('Saisie résultats'!CL130:CR130))))</f>
      </c>
      <c r="L131" s="47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47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33" t="b">
        <f>AND(NOT(ISBLANK('Liste élèves'!B132)),COUNTA('Saisie résultats'!D130:CY130)&lt;&gt;100)</f>
        <v>0</v>
      </c>
      <c r="O131" s="33">
        <f>COUNTBLANK('Saisie résultats'!D130:CY130)</f>
        <v>100</v>
      </c>
      <c r="P131" s="33" t="b">
        <f t="shared" si="4"/>
        <v>1</v>
      </c>
      <c r="Q131" s="33">
        <f>IF(ISBLANK('Liste élèves'!B132),"",IF(OR(ISTEXT(D131),ISTEXT(E131),ISTEXT(F131),ISTEXT(G131),ISTEXT(H131)),"",SUM(D131:H131)))</f>
      </c>
      <c r="R131" s="33">
        <f>IF(ISBLANK('Liste élèves'!B132),"",IF(OR(ISTEXT(I131),ISTEXT(J131),ISTEXT(K131),ISTEXT(L131),ISTEXT(M131)),"",SUM(I131:M131)))</f>
      </c>
      <c r="AD131" s="48"/>
      <c r="AE131" s="48"/>
      <c r="AF131" s="49"/>
      <c r="AG131" s="49"/>
      <c r="AH131" s="49"/>
      <c r="AI131" s="49"/>
      <c r="AJ131" s="49"/>
      <c r="IS131" s="7"/>
    </row>
    <row r="132" spans="2:253" s="33" customFormat="1" ht="15" customHeight="1">
      <c r="B132" s="46">
        <v>123</v>
      </c>
      <c r="C132" s="30">
        <f>IF(ISBLANK('Liste élèves'!B133),"",('Liste élèves'!B133))</f>
      </c>
      <c r="D132" s="47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47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47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47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47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47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47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47">
        <f>IF(ISBLANK('Liste élèves'!B133),"",IF(COUNTBLANK('Saisie résultats'!CL131:CR131)&gt;0,"",IF(NOT(AND(ISERROR(MATCH("A",'Saisie résultats'!CL131:CR131,0)))),"A",SUM('Saisie résultats'!CL131:CR131))))</f>
      </c>
      <c r="L132" s="47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47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33" t="b">
        <f>AND(NOT(ISBLANK('Liste élèves'!B133)),COUNTA('Saisie résultats'!D131:CY131)&lt;&gt;100)</f>
        <v>0</v>
      </c>
      <c r="O132" s="33">
        <f>COUNTBLANK('Saisie résultats'!D131:CY131)</f>
        <v>100</v>
      </c>
      <c r="P132" s="33" t="b">
        <f t="shared" si="4"/>
        <v>1</v>
      </c>
      <c r="Q132" s="33">
        <f>IF(ISBLANK('Liste élèves'!B133),"",IF(OR(ISTEXT(D132),ISTEXT(E132),ISTEXT(F132),ISTEXT(G132),ISTEXT(H132)),"",SUM(D132:H132)))</f>
      </c>
      <c r="R132" s="33">
        <f>IF(ISBLANK('Liste élèves'!B133),"",IF(OR(ISTEXT(I132),ISTEXT(J132),ISTEXT(K132),ISTEXT(L132),ISTEXT(M132)),"",SUM(I132:M132)))</f>
      </c>
      <c r="AD132" s="48"/>
      <c r="AE132" s="48"/>
      <c r="AF132" s="49"/>
      <c r="AG132" s="49"/>
      <c r="AH132" s="49"/>
      <c r="AI132" s="49"/>
      <c r="AJ132" s="49"/>
      <c r="IS132" s="7"/>
    </row>
    <row r="133" spans="2:253" s="33" customFormat="1" ht="15" customHeight="1">
      <c r="B133" s="46">
        <v>124</v>
      </c>
      <c r="C133" s="30">
        <f>IF(ISBLANK('Liste élèves'!B134),"",('Liste élèves'!B134))</f>
      </c>
      <c r="D133" s="47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47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47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47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47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47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47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47">
        <f>IF(ISBLANK('Liste élèves'!B134),"",IF(COUNTBLANK('Saisie résultats'!CL132:CR132)&gt;0,"",IF(NOT(AND(ISERROR(MATCH("A",'Saisie résultats'!CL132:CR132,0)))),"A",SUM('Saisie résultats'!CL132:CR132))))</f>
      </c>
      <c r="L133" s="47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47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33" t="b">
        <f>AND(NOT(ISBLANK('Liste élèves'!B134)),COUNTA('Saisie résultats'!D132:CY132)&lt;&gt;100)</f>
        <v>0</v>
      </c>
      <c r="O133" s="33">
        <f>COUNTBLANK('Saisie résultats'!D132:CY132)</f>
        <v>100</v>
      </c>
      <c r="P133" s="33" t="b">
        <f t="shared" si="4"/>
        <v>1</v>
      </c>
      <c r="Q133" s="33">
        <f>IF(ISBLANK('Liste élèves'!B134),"",IF(OR(ISTEXT(D133),ISTEXT(E133),ISTEXT(F133),ISTEXT(G133),ISTEXT(H133)),"",SUM(D133:H133)))</f>
      </c>
      <c r="R133" s="33">
        <f>IF(ISBLANK('Liste élèves'!B134),"",IF(OR(ISTEXT(I133),ISTEXT(J133),ISTEXT(K133),ISTEXT(L133),ISTEXT(M133)),"",SUM(I133:M133)))</f>
      </c>
      <c r="AD133" s="48"/>
      <c r="AE133" s="48"/>
      <c r="AF133" s="49"/>
      <c r="AG133" s="49"/>
      <c r="AH133" s="49"/>
      <c r="AI133" s="49"/>
      <c r="AJ133" s="49"/>
      <c r="IS133" s="7"/>
    </row>
    <row r="134" spans="2:253" s="33" customFormat="1" ht="15" customHeight="1">
      <c r="B134" s="46">
        <v>125</v>
      </c>
      <c r="C134" s="30">
        <f>IF(ISBLANK('Liste élèves'!B135),"",('Liste élèves'!B135))</f>
      </c>
      <c r="D134" s="47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47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47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47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47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47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47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47">
        <f>IF(ISBLANK('Liste élèves'!B135),"",IF(COUNTBLANK('Saisie résultats'!CL133:CR133)&gt;0,"",IF(NOT(AND(ISERROR(MATCH("A",'Saisie résultats'!CL133:CR133,0)))),"A",SUM('Saisie résultats'!CL133:CR133))))</f>
      </c>
      <c r="L134" s="47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47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33" t="b">
        <f>AND(NOT(ISBLANK('Liste élèves'!B135)),COUNTA('Saisie résultats'!D133:CY133)&lt;&gt;100)</f>
        <v>0</v>
      </c>
      <c r="O134" s="33">
        <f>COUNTBLANK('Saisie résultats'!D133:CY133)</f>
        <v>100</v>
      </c>
      <c r="P134" s="33" t="b">
        <f t="shared" si="4"/>
        <v>1</v>
      </c>
      <c r="Q134" s="33">
        <f>IF(ISBLANK('Liste élèves'!B135),"",IF(OR(ISTEXT(D134),ISTEXT(E134),ISTEXT(F134),ISTEXT(G134),ISTEXT(H134)),"",SUM(D134:H134)))</f>
      </c>
      <c r="R134" s="33">
        <f>IF(ISBLANK('Liste élèves'!B135),"",IF(OR(ISTEXT(I134),ISTEXT(J134),ISTEXT(K134),ISTEXT(L134),ISTEXT(M134)),"",SUM(I134:M134)))</f>
      </c>
      <c r="AD134" s="48"/>
      <c r="AE134" s="48"/>
      <c r="AF134" s="49"/>
      <c r="AG134" s="49"/>
      <c r="AH134" s="49"/>
      <c r="AI134" s="49"/>
      <c r="AJ134" s="49"/>
      <c r="IS134" s="7"/>
    </row>
    <row r="135" spans="2:253" s="33" customFormat="1" ht="15" customHeight="1">
      <c r="B135" s="46">
        <v>126</v>
      </c>
      <c r="C135" s="30">
        <f>IF(ISBLANK('Liste élèves'!B136),"",('Liste élèves'!B136))</f>
      </c>
      <c r="D135" s="47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47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47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47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47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47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47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47">
        <f>IF(ISBLANK('Liste élèves'!B136),"",IF(COUNTBLANK('Saisie résultats'!CL134:CR134)&gt;0,"",IF(NOT(AND(ISERROR(MATCH("A",'Saisie résultats'!CL134:CR134,0)))),"A",SUM('Saisie résultats'!CL134:CR134))))</f>
      </c>
      <c r="L135" s="47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47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33" t="b">
        <f>AND(NOT(ISBLANK('Liste élèves'!B136)),COUNTA('Saisie résultats'!D134:CY134)&lt;&gt;100)</f>
        <v>0</v>
      </c>
      <c r="O135" s="33">
        <f>COUNTBLANK('Saisie résultats'!D134:CY134)</f>
        <v>100</v>
      </c>
      <c r="P135" s="33" t="b">
        <f t="shared" si="4"/>
        <v>1</v>
      </c>
      <c r="Q135" s="33">
        <f>IF(ISBLANK('Liste élèves'!B136),"",IF(OR(ISTEXT(D135),ISTEXT(E135),ISTEXT(F135),ISTEXT(G135),ISTEXT(H135)),"",SUM(D135:H135)))</f>
      </c>
      <c r="R135" s="33">
        <f>IF(ISBLANK('Liste élèves'!B136),"",IF(OR(ISTEXT(I135),ISTEXT(J135),ISTEXT(K135),ISTEXT(L135),ISTEXT(M135)),"",SUM(I135:M135)))</f>
      </c>
      <c r="AD135" s="48"/>
      <c r="AE135" s="48"/>
      <c r="AF135" s="49"/>
      <c r="AG135" s="49"/>
      <c r="AH135" s="49"/>
      <c r="AI135" s="49"/>
      <c r="AJ135" s="49"/>
      <c r="IS135" s="7"/>
    </row>
    <row r="136" spans="2:253" s="33" customFormat="1" ht="15" customHeight="1">
      <c r="B136" s="46">
        <v>127</v>
      </c>
      <c r="C136" s="30">
        <f>IF(ISBLANK('Liste élèves'!B137),"",('Liste élèves'!B137))</f>
      </c>
      <c r="D136" s="47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47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47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47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47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47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47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47">
        <f>IF(ISBLANK('Liste élèves'!B137),"",IF(COUNTBLANK('Saisie résultats'!CL135:CR135)&gt;0,"",IF(NOT(AND(ISERROR(MATCH("A",'Saisie résultats'!CL135:CR135,0)))),"A",SUM('Saisie résultats'!CL135:CR135))))</f>
      </c>
      <c r="L136" s="47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47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33" t="b">
        <f>AND(NOT(ISBLANK('Liste élèves'!B137)),COUNTA('Saisie résultats'!D135:CY135)&lt;&gt;100)</f>
        <v>0</v>
      </c>
      <c r="O136" s="33">
        <f>COUNTBLANK('Saisie résultats'!D135:CY135)</f>
        <v>100</v>
      </c>
      <c r="P136" s="33" t="b">
        <f t="shared" si="4"/>
        <v>1</v>
      </c>
      <c r="Q136" s="33">
        <f>IF(ISBLANK('Liste élèves'!B137),"",IF(OR(ISTEXT(D136),ISTEXT(E136),ISTEXT(F136),ISTEXT(G136),ISTEXT(H136)),"",SUM(D136:H136)))</f>
      </c>
      <c r="R136" s="33">
        <f>IF(ISBLANK('Liste élèves'!B137),"",IF(OR(ISTEXT(I136),ISTEXT(J136),ISTEXT(K136),ISTEXT(L136),ISTEXT(M136)),"",SUM(I136:M136)))</f>
      </c>
      <c r="AD136" s="48"/>
      <c r="AE136" s="48"/>
      <c r="AF136" s="49"/>
      <c r="AG136" s="49"/>
      <c r="AH136" s="49"/>
      <c r="AI136" s="49"/>
      <c r="AJ136" s="49"/>
      <c r="IS136" s="7"/>
    </row>
    <row r="137" spans="2:253" s="33" customFormat="1" ht="15" customHeight="1">
      <c r="B137" s="46">
        <v>128</v>
      </c>
      <c r="C137" s="30">
        <f>IF(ISBLANK('Liste élèves'!B138),"",('Liste élèves'!B138))</f>
      </c>
      <c r="D137" s="47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47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47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47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47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47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47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47">
        <f>IF(ISBLANK('Liste élèves'!B138),"",IF(COUNTBLANK('Saisie résultats'!CL136:CR136)&gt;0,"",IF(NOT(AND(ISERROR(MATCH("A",'Saisie résultats'!CL136:CR136,0)))),"A",SUM('Saisie résultats'!CL136:CR136))))</f>
      </c>
      <c r="L137" s="47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47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33" t="b">
        <f>AND(NOT(ISBLANK('Liste élèves'!B138)),COUNTA('Saisie résultats'!D136:CY136)&lt;&gt;100)</f>
        <v>0</v>
      </c>
      <c r="O137" s="33">
        <f>COUNTBLANK('Saisie résultats'!D136:CY136)</f>
        <v>100</v>
      </c>
      <c r="P137" s="33" t="b">
        <f t="shared" si="4"/>
        <v>1</v>
      </c>
      <c r="Q137" s="33">
        <f>IF(ISBLANK('Liste élèves'!B138),"",IF(OR(ISTEXT(D137),ISTEXT(E137),ISTEXT(F137),ISTEXT(G137),ISTEXT(H137)),"",SUM(D137:H137)))</f>
      </c>
      <c r="R137" s="33">
        <f>IF(ISBLANK('Liste élèves'!B138),"",IF(OR(ISTEXT(I137),ISTEXT(J137),ISTEXT(K137),ISTEXT(L137),ISTEXT(M137)),"",SUM(I137:M137)))</f>
      </c>
      <c r="AD137" s="48"/>
      <c r="AE137" s="48"/>
      <c r="AF137" s="49"/>
      <c r="AG137" s="49"/>
      <c r="AH137" s="49"/>
      <c r="AI137" s="49"/>
      <c r="AJ137" s="49"/>
      <c r="IS137" s="7"/>
    </row>
    <row r="138" spans="2:253" s="33" customFormat="1" ht="15" customHeight="1">
      <c r="B138" s="46">
        <v>129</v>
      </c>
      <c r="C138" s="30">
        <f>IF(ISBLANK('Liste élèves'!B139),"",('Liste élèves'!B139))</f>
      </c>
      <c r="D138" s="47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47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47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47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47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47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47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47">
        <f>IF(ISBLANK('Liste élèves'!B139),"",IF(COUNTBLANK('Saisie résultats'!CL137:CR137)&gt;0,"",IF(NOT(AND(ISERROR(MATCH("A",'Saisie résultats'!CL137:CR137,0)))),"A",SUM('Saisie résultats'!CL137:CR137))))</f>
      </c>
      <c r="L138" s="47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47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33" t="b">
        <f>AND(NOT(ISBLANK('Liste élèves'!B139)),COUNTA('Saisie résultats'!D137:CY137)&lt;&gt;100)</f>
        <v>0</v>
      </c>
      <c r="O138" s="33">
        <f>COUNTBLANK('Saisie résultats'!D137:CY137)</f>
        <v>100</v>
      </c>
      <c r="P138" s="33" t="b">
        <f aca="true" t="shared" si="5" ref="P138:P159">OR(N138,COUNTIF(D138:M138,"A")&gt;0,IF(C138="",TRUE,FALSE))</f>
        <v>1</v>
      </c>
      <c r="Q138" s="33">
        <f>IF(ISBLANK('Liste élèves'!B139),"",IF(OR(ISTEXT(D138),ISTEXT(E138),ISTEXT(F138),ISTEXT(G138),ISTEXT(H138)),"",SUM(D138:H138)))</f>
      </c>
      <c r="R138" s="33">
        <f>IF(ISBLANK('Liste élèves'!B139),"",IF(OR(ISTEXT(I138),ISTEXT(J138),ISTEXT(K138),ISTEXT(L138),ISTEXT(M138)),"",SUM(I138:M138)))</f>
      </c>
      <c r="AD138" s="48"/>
      <c r="AE138" s="48"/>
      <c r="AF138" s="49"/>
      <c r="AG138" s="49"/>
      <c r="AH138" s="49"/>
      <c r="AI138" s="49"/>
      <c r="AJ138" s="49"/>
      <c r="IS138" s="7"/>
    </row>
    <row r="139" spans="2:253" s="33" customFormat="1" ht="15" customHeight="1">
      <c r="B139" s="46">
        <v>130</v>
      </c>
      <c r="C139" s="30">
        <f>IF(ISBLANK('Liste élèves'!B140),"",('Liste élèves'!B140))</f>
      </c>
      <c r="D139" s="47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47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47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47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47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47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47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47">
        <f>IF(ISBLANK('Liste élèves'!B140),"",IF(COUNTBLANK('Saisie résultats'!CL138:CR138)&gt;0,"",IF(NOT(AND(ISERROR(MATCH("A",'Saisie résultats'!CL138:CR138,0)))),"A",SUM('Saisie résultats'!CL138:CR138))))</f>
      </c>
      <c r="L139" s="47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47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33" t="b">
        <f>AND(NOT(ISBLANK('Liste élèves'!B140)),COUNTA('Saisie résultats'!D138:CY138)&lt;&gt;100)</f>
        <v>0</v>
      </c>
      <c r="O139" s="33">
        <f>COUNTBLANK('Saisie résultats'!D138:CY138)</f>
        <v>100</v>
      </c>
      <c r="P139" s="33" t="b">
        <f t="shared" si="5"/>
        <v>1</v>
      </c>
      <c r="Q139" s="33">
        <f>IF(ISBLANK('Liste élèves'!B140),"",IF(OR(ISTEXT(D139),ISTEXT(E139),ISTEXT(F139),ISTEXT(G139),ISTEXT(H139)),"",SUM(D139:H139)))</f>
      </c>
      <c r="R139" s="33">
        <f>IF(ISBLANK('Liste élèves'!B140),"",IF(OR(ISTEXT(I139),ISTEXT(J139),ISTEXT(K139),ISTEXT(L139),ISTEXT(M139)),"",SUM(I139:M139)))</f>
      </c>
      <c r="AD139" s="48"/>
      <c r="AE139" s="48"/>
      <c r="AF139" s="49"/>
      <c r="AG139" s="49"/>
      <c r="AH139" s="49"/>
      <c r="AI139" s="49"/>
      <c r="AJ139" s="49"/>
      <c r="IS139" s="7"/>
    </row>
    <row r="140" spans="2:253" s="33" customFormat="1" ht="15" customHeight="1">
      <c r="B140" s="46">
        <v>131</v>
      </c>
      <c r="C140" s="30">
        <f>IF(ISBLANK('Liste élèves'!B141),"",('Liste élèves'!B141))</f>
      </c>
      <c r="D140" s="47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47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47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47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47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47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47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47">
        <f>IF(ISBLANK('Liste élèves'!B141),"",IF(COUNTBLANK('Saisie résultats'!CL139:CR139)&gt;0,"",IF(NOT(AND(ISERROR(MATCH("A",'Saisie résultats'!CL139:CR139,0)))),"A",SUM('Saisie résultats'!CL139:CR139))))</f>
      </c>
      <c r="L140" s="47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47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33" t="b">
        <f>AND(NOT(ISBLANK('Liste élèves'!B141)),COUNTA('Saisie résultats'!D139:CY139)&lt;&gt;100)</f>
        <v>0</v>
      </c>
      <c r="O140" s="33">
        <f>COUNTBLANK('Saisie résultats'!D139:CY139)</f>
        <v>100</v>
      </c>
      <c r="P140" s="33" t="b">
        <f t="shared" si="5"/>
        <v>1</v>
      </c>
      <c r="Q140" s="33">
        <f>IF(ISBLANK('Liste élèves'!B141),"",IF(OR(ISTEXT(D140),ISTEXT(E140),ISTEXT(F140),ISTEXT(G140),ISTEXT(H140)),"",SUM(D140:H140)))</f>
      </c>
      <c r="R140" s="33">
        <f>IF(ISBLANK('Liste élèves'!B141),"",IF(OR(ISTEXT(I140),ISTEXT(J140),ISTEXT(K140),ISTEXT(L140),ISTEXT(M140)),"",SUM(I140:M140)))</f>
      </c>
      <c r="AD140" s="48"/>
      <c r="AE140" s="48"/>
      <c r="AF140" s="49"/>
      <c r="AG140" s="49"/>
      <c r="AH140" s="49"/>
      <c r="AI140" s="49"/>
      <c r="AJ140" s="49"/>
      <c r="IS140" s="7"/>
    </row>
    <row r="141" spans="2:253" s="33" customFormat="1" ht="15" customHeight="1">
      <c r="B141" s="46">
        <v>132</v>
      </c>
      <c r="C141" s="30">
        <f>IF(ISBLANK('Liste élèves'!B142),"",('Liste élèves'!B142))</f>
      </c>
      <c r="D141" s="47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47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47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47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47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47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47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47">
        <f>IF(ISBLANK('Liste élèves'!B142),"",IF(COUNTBLANK('Saisie résultats'!CL140:CR140)&gt;0,"",IF(NOT(AND(ISERROR(MATCH("A",'Saisie résultats'!CL140:CR140,0)))),"A",SUM('Saisie résultats'!CL140:CR140))))</f>
      </c>
      <c r="L141" s="47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47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33" t="b">
        <f>AND(NOT(ISBLANK('Liste élèves'!B142)),COUNTA('Saisie résultats'!D140:CY140)&lt;&gt;100)</f>
        <v>0</v>
      </c>
      <c r="O141" s="33">
        <f>COUNTBLANK('Saisie résultats'!D140:CY140)</f>
        <v>100</v>
      </c>
      <c r="P141" s="33" t="b">
        <f t="shared" si="5"/>
        <v>1</v>
      </c>
      <c r="Q141" s="33">
        <f>IF(ISBLANK('Liste élèves'!B142),"",IF(OR(ISTEXT(D141),ISTEXT(E141),ISTEXT(F141),ISTEXT(G141),ISTEXT(H141)),"",SUM(D141:H141)))</f>
      </c>
      <c r="R141" s="33">
        <f>IF(ISBLANK('Liste élèves'!B142),"",IF(OR(ISTEXT(I141),ISTEXT(J141),ISTEXT(K141),ISTEXT(L141),ISTEXT(M141)),"",SUM(I141:M141)))</f>
      </c>
      <c r="AD141" s="48"/>
      <c r="AE141" s="48"/>
      <c r="AF141" s="49"/>
      <c r="AG141" s="49"/>
      <c r="AH141" s="49"/>
      <c r="AI141" s="49"/>
      <c r="AJ141" s="49"/>
      <c r="IS141" s="7"/>
    </row>
    <row r="142" spans="2:253" s="33" customFormat="1" ht="15" customHeight="1">
      <c r="B142" s="46">
        <v>133</v>
      </c>
      <c r="C142" s="30">
        <f>IF(ISBLANK('Liste élèves'!B143),"",('Liste élèves'!B143))</f>
      </c>
      <c r="D142" s="47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47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47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47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47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47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47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47">
        <f>IF(ISBLANK('Liste élèves'!B143),"",IF(COUNTBLANK('Saisie résultats'!CL141:CR141)&gt;0,"",IF(NOT(AND(ISERROR(MATCH("A",'Saisie résultats'!CL141:CR141,0)))),"A",SUM('Saisie résultats'!CL141:CR141))))</f>
      </c>
      <c r="L142" s="47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47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33" t="b">
        <f>AND(NOT(ISBLANK('Liste élèves'!B143)),COUNTA('Saisie résultats'!D141:CY141)&lt;&gt;100)</f>
        <v>0</v>
      </c>
      <c r="O142" s="33">
        <f>COUNTBLANK('Saisie résultats'!D141:CY141)</f>
        <v>100</v>
      </c>
      <c r="P142" s="33" t="b">
        <f t="shared" si="5"/>
        <v>1</v>
      </c>
      <c r="Q142" s="33">
        <f>IF(ISBLANK('Liste élèves'!B143),"",IF(OR(ISTEXT(D142),ISTEXT(E142),ISTEXT(F142),ISTEXT(G142),ISTEXT(H142)),"",SUM(D142:H142)))</f>
      </c>
      <c r="R142" s="33">
        <f>IF(ISBLANK('Liste élèves'!B143),"",IF(OR(ISTEXT(I142),ISTEXT(J142),ISTEXT(K142),ISTEXT(L142),ISTEXT(M142)),"",SUM(I142:M142)))</f>
      </c>
      <c r="AD142" s="48"/>
      <c r="AE142" s="48"/>
      <c r="AF142" s="49"/>
      <c r="AG142" s="49"/>
      <c r="AH142" s="49"/>
      <c r="AI142" s="49"/>
      <c r="AJ142" s="49"/>
      <c r="IS142" s="7"/>
    </row>
    <row r="143" spans="2:253" s="33" customFormat="1" ht="15" customHeight="1">
      <c r="B143" s="46">
        <v>134</v>
      </c>
      <c r="C143" s="30">
        <f>IF(ISBLANK('Liste élèves'!B144),"",('Liste élèves'!B144))</f>
      </c>
      <c r="D143" s="47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47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47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47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47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47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47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47">
        <f>IF(ISBLANK('Liste élèves'!B144),"",IF(COUNTBLANK('Saisie résultats'!CL142:CR142)&gt;0,"",IF(NOT(AND(ISERROR(MATCH("A",'Saisie résultats'!CL142:CR142,0)))),"A",SUM('Saisie résultats'!CL142:CR142))))</f>
      </c>
      <c r="L143" s="47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47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33" t="b">
        <f>AND(NOT(ISBLANK('Liste élèves'!B144)),COUNTA('Saisie résultats'!D142:CY142)&lt;&gt;100)</f>
        <v>0</v>
      </c>
      <c r="O143" s="33">
        <f>COUNTBLANK('Saisie résultats'!D142:CY142)</f>
        <v>100</v>
      </c>
      <c r="P143" s="33" t="b">
        <f t="shared" si="5"/>
        <v>1</v>
      </c>
      <c r="Q143" s="33">
        <f>IF(ISBLANK('Liste élèves'!B144),"",IF(OR(ISTEXT(D143),ISTEXT(E143),ISTEXT(F143),ISTEXT(G143),ISTEXT(H143)),"",SUM(D143:H143)))</f>
      </c>
      <c r="R143" s="33">
        <f>IF(ISBLANK('Liste élèves'!B144),"",IF(OR(ISTEXT(I143),ISTEXT(J143),ISTEXT(K143),ISTEXT(L143),ISTEXT(M143)),"",SUM(I143:M143)))</f>
      </c>
      <c r="AD143" s="48"/>
      <c r="AE143" s="48"/>
      <c r="AF143" s="49"/>
      <c r="AG143" s="49"/>
      <c r="AH143" s="49"/>
      <c r="AI143" s="49"/>
      <c r="AJ143" s="49"/>
      <c r="IS143" s="7"/>
    </row>
    <row r="144" spans="2:253" s="33" customFormat="1" ht="15" customHeight="1">
      <c r="B144" s="46">
        <v>135</v>
      </c>
      <c r="C144" s="30">
        <f>IF(ISBLANK('Liste élèves'!B145),"",('Liste élèves'!B145))</f>
      </c>
      <c r="D144" s="47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47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47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47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47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47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47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47">
        <f>IF(ISBLANK('Liste élèves'!B145),"",IF(COUNTBLANK('Saisie résultats'!CL143:CR143)&gt;0,"",IF(NOT(AND(ISERROR(MATCH("A",'Saisie résultats'!CL143:CR143,0)))),"A",SUM('Saisie résultats'!CL143:CR143))))</f>
      </c>
      <c r="L144" s="47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47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33" t="b">
        <f>AND(NOT(ISBLANK('Liste élèves'!B145)),COUNTA('Saisie résultats'!D143:CY143)&lt;&gt;100)</f>
        <v>0</v>
      </c>
      <c r="O144" s="33">
        <f>COUNTBLANK('Saisie résultats'!D143:CY143)</f>
        <v>100</v>
      </c>
      <c r="P144" s="33" t="b">
        <f t="shared" si="5"/>
        <v>1</v>
      </c>
      <c r="Q144" s="33">
        <f>IF(ISBLANK('Liste élèves'!B145),"",IF(OR(ISTEXT(D144),ISTEXT(E144),ISTEXT(F144),ISTEXT(G144),ISTEXT(H144)),"",SUM(D144:H144)))</f>
      </c>
      <c r="R144" s="33">
        <f>IF(ISBLANK('Liste élèves'!B145),"",IF(OR(ISTEXT(I144),ISTEXT(J144),ISTEXT(K144),ISTEXT(L144),ISTEXT(M144)),"",SUM(I144:M144)))</f>
      </c>
      <c r="AD144" s="48"/>
      <c r="AE144" s="48"/>
      <c r="AF144" s="49"/>
      <c r="AG144" s="49"/>
      <c r="AH144" s="49"/>
      <c r="AI144" s="49"/>
      <c r="AJ144" s="49"/>
      <c r="IS144" s="7"/>
    </row>
    <row r="145" spans="2:253" s="33" customFormat="1" ht="15" customHeight="1">
      <c r="B145" s="46">
        <v>136</v>
      </c>
      <c r="C145" s="30">
        <f>IF(ISBLANK('Liste élèves'!B146),"",('Liste élèves'!B146))</f>
      </c>
      <c r="D145" s="47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47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47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47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47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47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47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47">
        <f>IF(ISBLANK('Liste élèves'!B146),"",IF(COUNTBLANK('Saisie résultats'!CL144:CR144)&gt;0,"",IF(NOT(AND(ISERROR(MATCH("A",'Saisie résultats'!CL144:CR144,0)))),"A",SUM('Saisie résultats'!CL144:CR144))))</f>
      </c>
      <c r="L145" s="47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47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33" t="b">
        <f>AND(NOT(ISBLANK('Liste élèves'!B146)),COUNTA('Saisie résultats'!D144:CY144)&lt;&gt;100)</f>
        <v>0</v>
      </c>
      <c r="O145" s="33">
        <f>COUNTBLANK('Saisie résultats'!D144:CY144)</f>
        <v>100</v>
      </c>
      <c r="P145" s="33" t="b">
        <f t="shared" si="5"/>
        <v>1</v>
      </c>
      <c r="Q145" s="33">
        <f>IF(ISBLANK('Liste élèves'!B146),"",IF(OR(ISTEXT(D145),ISTEXT(E145),ISTEXT(F145),ISTEXT(G145),ISTEXT(H145)),"",SUM(D145:H145)))</f>
      </c>
      <c r="R145" s="33">
        <f>IF(ISBLANK('Liste élèves'!B146),"",IF(OR(ISTEXT(I145),ISTEXT(J145),ISTEXT(K145),ISTEXT(L145),ISTEXT(M145)),"",SUM(I145:M145)))</f>
      </c>
      <c r="AD145" s="48"/>
      <c r="AE145" s="48"/>
      <c r="AF145" s="49"/>
      <c r="AG145" s="49"/>
      <c r="AH145" s="49"/>
      <c r="AI145" s="49"/>
      <c r="AJ145" s="49"/>
      <c r="IS145" s="7"/>
    </row>
    <row r="146" spans="2:253" s="33" customFormat="1" ht="15" customHeight="1">
      <c r="B146" s="46">
        <v>137</v>
      </c>
      <c r="C146" s="30">
        <f>IF(ISBLANK('Liste élèves'!B147),"",('Liste élèves'!B147))</f>
      </c>
      <c r="D146" s="47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47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47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47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47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47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47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47">
        <f>IF(ISBLANK('Liste élèves'!B147),"",IF(COUNTBLANK('Saisie résultats'!CL145:CR145)&gt;0,"",IF(NOT(AND(ISERROR(MATCH("A",'Saisie résultats'!CL145:CR145,0)))),"A",SUM('Saisie résultats'!CL145:CR145))))</f>
      </c>
      <c r="L146" s="47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47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33" t="b">
        <f>AND(NOT(ISBLANK('Liste élèves'!B147)),COUNTA('Saisie résultats'!D145:CY145)&lt;&gt;100)</f>
        <v>0</v>
      </c>
      <c r="O146" s="33">
        <f>COUNTBLANK('Saisie résultats'!D145:CY145)</f>
        <v>100</v>
      </c>
      <c r="P146" s="33" t="b">
        <f t="shared" si="5"/>
        <v>1</v>
      </c>
      <c r="Q146" s="33">
        <f>IF(ISBLANK('Liste élèves'!B147),"",IF(OR(ISTEXT(D146),ISTEXT(E146),ISTEXT(F146),ISTEXT(G146),ISTEXT(H146)),"",SUM(D146:H146)))</f>
      </c>
      <c r="R146" s="33">
        <f>IF(ISBLANK('Liste élèves'!B147),"",IF(OR(ISTEXT(I146),ISTEXT(J146),ISTEXT(K146),ISTEXT(L146),ISTEXT(M146)),"",SUM(I146:M146)))</f>
      </c>
      <c r="AD146" s="48"/>
      <c r="AE146" s="48"/>
      <c r="AF146" s="49"/>
      <c r="AG146" s="49"/>
      <c r="AH146" s="49"/>
      <c r="AI146" s="49"/>
      <c r="AJ146" s="49"/>
      <c r="IS146" s="7"/>
    </row>
    <row r="147" spans="2:253" s="33" customFormat="1" ht="15" customHeight="1">
      <c r="B147" s="46">
        <v>138</v>
      </c>
      <c r="C147" s="30">
        <f>IF(ISBLANK('Liste élèves'!B148),"",('Liste élèves'!B148))</f>
      </c>
      <c r="D147" s="47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47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47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47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47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47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47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47">
        <f>IF(ISBLANK('Liste élèves'!B148),"",IF(COUNTBLANK('Saisie résultats'!CL146:CR146)&gt;0,"",IF(NOT(AND(ISERROR(MATCH("A",'Saisie résultats'!CL146:CR146,0)))),"A",SUM('Saisie résultats'!CL146:CR146))))</f>
      </c>
      <c r="L147" s="47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47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33" t="b">
        <f>AND(NOT(ISBLANK('Liste élèves'!B148)),COUNTA('Saisie résultats'!D146:CY146)&lt;&gt;100)</f>
        <v>0</v>
      </c>
      <c r="O147" s="33">
        <f>COUNTBLANK('Saisie résultats'!D146:CY146)</f>
        <v>100</v>
      </c>
      <c r="P147" s="33" t="b">
        <f t="shared" si="5"/>
        <v>1</v>
      </c>
      <c r="Q147" s="33">
        <f>IF(ISBLANK('Liste élèves'!B148),"",IF(OR(ISTEXT(D147),ISTEXT(E147),ISTEXT(F147),ISTEXT(G147),ISTEXT(H147)),"",SUM(D147:H147)))</f>
      </c>
      <c r="R147" s="33">
        <f>IF(ISBLANK('Liste élèves'!B148),"",IF(OR(ISTEXT(I147),ISTEXT(J147),ISTEXT(K147),ISTEXT(L147),ISTEXT(M147)),"",SUM(I147:M147)))</f>
      </c>
      <c r="AD147" s="48"/>
      <c r="AE147" s="48"/>
      <c r="AF147" s="49"/>
      <c r="AG147" s="49"/>
      <c r="AH147" s="49"/>
      <c r="AI147" s="49"/>
      <c r="AJ147" s="49"/>
      <c r="IS147" s="7"/>
    </row>
    <row r="148" spans="2:253" s="33" customFormat="1" ht="15" customHeight="1">
      <c r="B148" s="46">
        <v>139</v>
      </c>
      <c r="C148" s="30">
        <f>IF(ISBLANK('Liste élèves'!B149),"",('Liste élèves'!B149))</f>
      </c>
      <c r="D148" s="47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47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47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47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47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47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47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47">
        <f>IF(ISBLANK('Liste élèves'!B149),"",IF(COUNTBLANK('Saisie résultats'!CL147:CR147)&gt;0,"",IF(NOT(AND(ISERROR(MATCH("A",'Saisie résultats'!CL147:CR147,0)))),"A",SUM('Saisie résultats'!CL147:CR147))))</f>
      </c>
      <c r="L148" s="47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47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33" t="b">
        <f>AND(NOT(ISBLANK('Liste élèves'!B149)),COUNTA('Saisie résultats'!D147:CY147)&lt;&gt;100)</f>
        <v>0</v>
      </c>
      <c r="O148" s="33">
        <f>COUNTBLANK('Saisie résultats'!D147:CY147)</f>
        <v>100</v>
      </c>
      <c r="P148" s="33" t="b">
        <f t="shared" si="5"/>
        <v>1</v>
      </c>
      <c r="Q148" s="33">
        <f>IF(ISBLANK('Liste élèves'!B149),"",IF(OR(ISTEXT(D148),ISTEXT(E148),ISTEXT(F148),ISTEXT(G148),ISTEXT(H148)),"",SUM(D148:H148)))</f>
      </c>
      <c r="R148" s="33">
        <f>IF(ISBLANK('Liste élèves'!B149),"",IF(OR(ISTEXT(I148),ISTEXT(J148),ISTEXT(K148),ISTEXT(L148),ISTEXT(M148)),"",SUM(I148:M148)))</f>
      </c>
      <c r="AD148" s="48"/>
      <c r="AE148" s="48"/>
      <c r="AF148" s="49"/>
      <c r="AG148" s="49"/>
      <c r="AH148" s="49"/>
      <c r="AI148" s="49"/>
      <c r="AJ148" s="49"/>
      <c r="IS148" s="7"/>
    </row>
    <row r="149" spans="2:253" s="33" customFormat="1" ht="15" customHeight="1">
      <c r="B149" s="46">
        <v>140</v>
      </c>
      <c r="C149" s="30">
        <f>IF(ISBLANK('Liste élèves'!B150),"",('Liste élèves'!B150))</f>
      </c>
      <c r="D149" s="47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47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47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47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47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47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47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47">
        <f>IF(ISBLANK('Liste élèves'!B150),"",IF(COUNTBLANK('Saisie résultats'!CL148:CR148)&gt;0,"",IF(NOT(AND(ISERROR(MATCH("A",'Saisie résultats'!CL148:CR148,0)))),"A",SUM('Saisie résultats'!CL148:CR148))))</f>
      </c>
      <c r="L149" s="47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47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33" t="b">
        <f>AND(NOT(ISBLANK('Liste élèves'!B150)),COUNTA('Saisie résultats'!D148:CY148)&lt;&gt;100)</f>
        <v>0</v>
      </c>
      <c r="O149" s="33">
        <f>COUNTBLANK('Saisie résultats'!D148:CY148)</f>
        <v>100</v>
      </c>
      <c r="P149" s="33" t="b">
        <f t="shared" si="5"/>
        <v>1</v>
      </c>
      <c r="Q149" s="33">
        <f>IF(ISBLANK('Liste élèves'!B150),"",IF(OR(ISTEXT(D149),ISTEXT(E149),ISTEXT(F149),ISTEXT(G149),ISTEXT(H149)),"",SUM(D149:H149)))</f>
      </c>
      <c r="R149" s="33">
        <f>IF(ISBLANK('Liste élèves'!B150),"",IF(OR(ISTEXT(I149),ISTEXT(J149),ISTEXT(K149),ISTEXT(L149),ISTEXT(M149)),"",SUM(I149:M149)))</f>
      </c>
      <c r="AD149" s="48"/>
      <c r="AE149" s="48"/>
      <c r="AF149" s="49"/>
      <c r="AG149" s="49"/>
      <c r="AH149" s="49"/>
      <c r="AI149" s="49"/>
      <c r="AJ149" s="49"/>
      <c r="IS149" s="7"/>
    </row>
    <row r="150" spans="2:253" s="33" customFormat="1" ht="15" customHeight="1">
      <c r="B150" s="46">
        <v>141</v>
      </c>
      <c r="C150" s="30">
        <f>IF(ISBLANK('Liste élèves'!B151),"",('Liste élèves'!B151))</f>
      </c>
      <c r="D150" s="47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47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47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47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47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47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47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47">
        <f>IF(ISBLANK('Liste élèves'!B151),"",IF(COUNTBLANK('Saisie résultats'!CL149:CR149)&gt;0,"",IF(NOT(AND(ISERROR(MATCH("A",'Saisie résultats'!CL149:CR149,0)))),"A",SUM('Saisie résultats'!CL149:CR149))))</f>
      </c>
      <c r="L150" s="47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47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33" t="b">
        <f>AND(NOT(ISBLANK('Liste élèves'!B151)),COUNTA('Saisie résultats'!D149:CY149)&lt;&gt;100)</f>
        <v>0</v>
      </c>
      <c r="O150" s="33">
        <f>COUNTBLANK('Saisie résultats'!D149:CY149)</f>
        <v>100</v>
      </c>
      <c r="P150" s="33" t="b">
        <f t="shared" si="5"/>
        <v>1</v>
      </c>
      <c r="Q150" s="33">
        <f>IF(ISBLANK('Liste élèves'!B151),"",IF(OR(ISTEXT(D150),ISTEXT(E150),ISTEXT(F150),ISTEXT(G150),ISTEXT(H150)),"",SUM(D150:H150)))</f>
      </c>
      <c r="R150" s="33">
        <f>IF(ISBLANK('Liste élèves'!B151),"",IF(OR(ISTEXT(I150),ISTEXT(J150),ISTEXT(K150),ISTEXT(L150),ISTEXT(M150)),"",SUM(I150:M150)))</f>
      </c>
      <c r="AD150" s="48"/>
      <c r="AE150" s="48"/>
      <c r="AF150" s="49"/>
      <c r="AG150" s="49"/>
      <c r="AH150" s="49"/>
      <c r="AI150" s="49"/>
      <c r="AJ150" s="49"/>
      <c r="IS150" s="7"/>
    </row>
    <row r="151" spans="2:253" s="33" customFormat="1" ht="15" customHeight="1">
      <c r="B151" s="46">
        <v>142</v>
      </c>
      <c r="C151" s="30">
        <f>IF(ISBLANK('Liste élèves'!B152),"",('Liste élèves'!B152))</f>
      </c>
      <c r="D151" s="47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47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47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47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47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47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47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47">
        <f>IF(ISBLANK('Liste élèves'!B152),"",IF(COUNTBLANK('Saisie résultats'!CL150:CR150)&gt;0,"",IF(NOT(AND(ISERROR(MATCH("A",'Saisie résultats'!CL150:CR150,0)))),"A",SUM('Saisie résultats'!CL150:CR150))))</f>
      </c>
      <c r="L151" s="47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47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33" t="b">
        <f>AND(NOT(ISBLANK('Liste élèves'!B152)),COUNTA('Saisie résultats'!D150:CY150)&lt;&gt;100)</f>
        <v>0</v>
      </c>
      <c r="O151" s="33">
        <f>COUNTBLANK('Saisie résultats'!D150:CY150)</f>
        <v>100</v>
      </c>
      <c r="P151" s="33" t="b">
        <f t="shared" si="5"/>
        <v>1</v>
      </c>
      <c r="Q151" s="33">
        <f>IF(ISBLANK('Liste élèves'!B152),"",IF(OR(ISTEXT(D151),ISTEXT(E151),ISTEXT(F151),ISTEXT(G151),ISTEXT(H151)),"",SUM(D151:H151)))</f>
      </c>
      <c r="R151" s="33">
        <f>IF(ISBLANK('Liste élèves'!B152),"",IF(OR(ISTEXT(I151),ISTEXT(J151),ISTEXT(K151),ISTEXT(L151),ISTEXT(M151)),"",SUM(I151:M151)))</f>
      </c>
      <c r="AD151" s="48"/>
      <c r="AE151" s="48"/>
      <c r="AF151" s="49"/>
      <c r="AG151" s="49"/>
      <c r="AH151" s="49"/>
      <c r="AI151" s="49"/>
      <c r="AJ151" s="49"/>
      <c r="IS151" s="7"/>
    </row>
    <row r="152" spans="2:253" s="33" customFormat="1" ht="15" customHeight="1">
      <c r="B152" s="46">
        <v>143</v>
      </c>
      <c r="C152" s="30">
        <f>IF(ISBLANK('Liste élèves'!B153),"",('Liste élèves'!B153))</f>
      </c>
      <c r="D152" s="47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47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47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47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47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47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47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47">
        <f>IF(ISBLANK('Liste élèves'!B153),"",IF(COUNTBLANK('Saisie résultats'!CL151:CR151)&gt;0,"",IF(NOT(AND(ISERROR(MATCH("A",'Saisie résultats'!CL151:CR151,0)))),"A",SUM('Saisie résultats'!CL151:CR151))))</f>
      </c>
      <c r="L152" s="47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47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33" t="b">
        <f>AND(NOT(ISBLANK('Liste élèves'!B153)),COUNTA('Saisie résultats'!D151:CY151)&lt;&gt;100)</f>
        <v>0</v>
      </c>
      <c r="O152" s="33">
        <f>COUNTBLANK('Saisie résultats'!D151:CY151)</f>
        <v>100</v>
      </c>
      <c r="P152" s="33" t="b">
        <f t="shared" si="5"/>
        <v>1</v>
      </c>
      <c r="Q152" s="33">
        <f>IF(ISBLANK('Liste élèves'!B153),"",IF(OR(ISTEXT(D152),ISTEXT(E152),ISTEXT(F152),ISTEXT(G152),ISTEXT(H152)),"",SUM(D152:H152)))</f>
      </c>
      <c r="R152" s="33">
        <f>IF(ISBLANK('Liste élèves'!B153),"",IF(OR(ISTEXT(I152),ISTEXT(J152),ISTEXT(K152),ISTEXT(L152),ISTEXT(M152)),"",SUM(I152:M152)))</f>
      </c>
      <c r="AD152" s="48"/>
      <c r="AE152" s="48"/>
      <c r="AF152" s="49"/>
      <c r="AG152" s="49"/>
      <c r="AH152" s="49"/>
      <c r="AI152" s="49"/>
      <c r="AJ152" s="49"/>
      <c r="IS152" s="7"/>
    </row>
    <row r="153" spans="2:253" s="33" customFormat="1" ht="15" customHeight="1">
      <c r="B153" s="46">
        <v>144</v>
      </c>
      <c r="C153" s="30">
        <f>IF(ISBLANK('Liste élèves'!B154),"",('Liste élèves'!B154))</f>
      </c>
      <c r="D153" s="47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47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47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47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47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47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47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47">
        <f>IF(ISBLANK('Liste élèves'!B154),"",IF(COUNTBLANK('Saisie résultats'!CL152:CR152)&gt;0,"",IF(NOT(AND(ISERROR(MATCH("A",'Saisie résultats'!CL152:CR152,0)))),"A",SUM('Saisie résultats'!CL152:CR152))))</f>
      </c>
      <c r="L153" s="47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47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33" t="b">
        <f>AND(NOT(ISBLANK('Liste élèves'!B154)),COUNTA('Saisie résultats'!D152:CY152)&lt;&gt;100)</f>
        <v>0</v>
      </c>
      <c r="O153" s="33">
        <f>COUNTBLANK('Saisie résultats'!D152:CY152)</f>
        <v>100</v>
      </c>
      <c r="P153" s="33" t="b">
        <f t="shared" si="5"/>
        <v>1</v>
      </c>
      <c r="Q153" s="33">
        <f>IF(ISBLANK('Liste élèves'!B154),"",IF(OR(ISTEXT(D153),ISTEXT(E153),ISTEXT(F153),ISTEXT(G153),ISTEXT(H153)),"",SUM(D153:H153)))</f>
      </c>
      <c r="R153" s="33">
        <f>IF(ISBLANK('Liste élèves'!B154),"",IF(OR(ISTEXT(I153),ISTEXT(J153),ISTEXT(K153),ISTEXT(L153),ISTEXT(M153)),"",SUM(I153:M153)))</f>
      </c>
      <c r="AD153" s="48"/>
      <c r="AE153" s="48"/>
      <c r="AF153" s="49"/>
      <c r="AG153" s="49"/>
      <c r="AH153" s="49"/>
      <c r="AI153" s="49"/>
      <c r="AJ153" s="49"/>
      <c r="IS153" s="7"/>
    </row>
    <row r="154" spans="2:253" s="33" customFormat="1" ht="15" customHeight="1">
      <c r="B154" s="46">
        <v>145</v>
      </c>
      <c r="C154" s="30">
        <f>IF(ISBLANK('Liste élèves'!B155),"",('Liste élèves'!B155))</f>
      </c>
      <c r="D154" s="47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47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47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47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47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47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47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47">
        <f>IF(ISBLANK('Liste élèves'!B155),"",IF(COUNTBLANK('Saisie résultats'!CL153:CR153)&gt;0,"",IF(NOT(AND(ISERROR(MATCH("A",'Saisie résultats'!CL153:CR153,0)))),"A",SUM('Saisie résultats'!CL153:CR153))))</f>
      </c>
      <c r="L154" s="47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47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33" t="b">
        <f>AND(NOT(ISBLANK('Liste élèves'!B155)),COUNTA('Saisie résultats'!D153:CY153)&lt;&gt;100)</f>
        <v>0</v>
      </c>
      <c r="O154" s="33">
        <f>COUNTBLANK('Saisie résultats'!D153:CY153)</f>
        <v>100</v>
      </c>
      <c r="P154" s="33" t="b">
        <f t="shared" si="5"/>
        <v>1</v>
      </c>
      <c r="Q154" s="33">
        <f>IF(ISBLANK('Liste élèves'!B155),"",IF(OR(ISTEXT(D154),ISTEXT(E154),ISTEXT(F154),ISTEXT(G154),ISTEXT(H154)),"",SUM(D154:H154)))</f>
      </c>
      <c r="R154" s="33">
        <f>IF(ISBLANK('Liste élèves'!B155),"",IF(OR(ISTEXT(I154),ISTEXT(J154),ISTEXT(K154),ISTEXT(L154),ISTEXT(M154)),"",SUM(I154:M154)))</f>
      </c>
      <c r="IS154" s="7"/>
    </row>
    <row r="155" spans="2:253" s="33" customFormat="1" ht="15" customHeight="1">
      <c r="B155" s="46">
        <v>146</v>
      </c>
      <c r="C155" s="30">
        <f>IF(ISBLANK('Liste élèves'!B156),"",('Liste élèves'!B156))</f>
      </c>
      <c r="D155" s="47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47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47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47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47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47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47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47">
        <f>IF(ISBLANK('Liste élèves'!B156),"",IF(COUNTBLANK('Saisie résultats'!CL154:CR154)&gt;0,"",IF(NOT(AND(ISERROR(MATCH("A",'Saisie résultats'!CL154:CR154,0)))),"A",SUM('Saisie résultats'!CL154:CR154))))</f>
      </c>
      <c r="L155" s="47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47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33" t="b">
        <f>AND(NOT(ISBLANK('Liste élèves'!B156)),COUNTA('Saisie résultats'!D154:CY154)&lt;&gt;100)</f>
        <v>0</v>
      </c>
      <c r="O155" s="33">
        <f>COUNTBLANK('Saisie résultats'!D154:CY154)</f>
        <v>100</v>
      </c>
      <c r="P155" s="33" t="b">
        <f t="shared" si="5"/>
        <v>1</v>
      </c>
      <c r="Q155" s="33">
        <f>IF(ISBLANK('Liste élèves'!B156),"",IF(OR(ISTEXT(D155),ISTEXT(E155),ISTEXT(F155),ISTEXT(G155),ISTEXT(H155)),"",SUM(D155:H155)))</f>
      </c>
      <c r="R155" s="33">
        <f>IF(ISBLANK('Liste élèves'!B156),"",IF(OR(ISTEXT(I155),ISTEXT(J155),ISTEXT(K155),ISTEXT(L155),ISTEXT(M155)),"",SUM(I155:M155)))</f>
      </c>
      <c r="AD155" s="48"/>
      <c r="AE155" s="48"/>
      <c r="AF155" s="49"/>
      <c r="AG155" s="49"/>
      <c r="AH155" s="49"/>
      <c r="AI155" s="49"/>
      <c r="AJ155" s="49"/>
      <c r="IS155" s="7"/>
    </row>
    <row r="156" spans="2:253" s="33" customFormat="1" ht="15" customHeight="1">
      <c r="B156" s="46">
        <v>147</v>
      </c>
      <c r="C156" s="30">
        <f>IF(ISBLANK('Liste élèves'!B157),"",('Liste élèves'!B157))</f>
      </c>
      <c r="D156" s="47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47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47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47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47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47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47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47">
        <f>IF(ISBLANK('Liste élèves'!B157),"",IF(COUNTBLANK('Saisie résultats'!CL155:CR155)&gt;0,"",IF(NOT(AND(ISERROR(MATCH("A",'Saisie résultats'!CL155:CR155,0)))),"A",SUM('Saisie résultats'!CL155:CR155))))</f>
      </c>
      <c r="L156" s="47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47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33" t="b">
        <f>AND(NOT(ISBLANK('Liste élèves'!B157)),COUNTA('Saisie résultats'!D155:CY155)&lt;&gt;100)</f>
        <v>0</v>
      </c>
      <c r="O156" s="33">
        <f>COUNTBLANK('Saisie résultats'!D155:CY155)</f>
        <v>100</v>
      </c>
      <c r="P156" s="33" t="b">
        <f t="shared" si="5"/>
        <v>1</v>
      </c>
      <c r="Q156" s="33">
        <f>IF(ISBLANK('Liste élèves'!B157),"",IF(OR(ISTEXT(D156),ISTEXT(E156),ISTEXT(F156),ISTEXT(G156),ISTEXT(H156)),"",SUM(D156:H156)))</f>
      </c>
      <c r="R156" s="33">
        <f>IF(ISBLANK('Liste élèves'!B157),"",IF(OR(ISTEXT(I156),ISTEXT(J156),ISTEXT(K156),ISTEXT(L156),ISTEXT(M156)),"",SUM(I156:M156)))</f>
      </c>
      <c r="AD156" s="48"/>
      <c r="AE156" s="48"/>
      <c r="AF156" s="49"/>
      <c r="AG156" s="49"/>
      <c r="AH156" s="49"/>
      <c r="AI156" s="49"/>
      <c r="AJ156" s="49"/>
      <c r="IS156" s="7"/>
    </row>
    <row r="157" spans="2:253" s="33" customFormat="1" ht="15" customHeight="1">
      <c r="B157" s="46">
        <v>148</v>
      </c>
      <c r="C157" s="30">
        <f>IF(ISBLANK('Liste élèves'!B158),"",('Liste élèves'!B158))</f>
      </c>
      <c r="D157" s="47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47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47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47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47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47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47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47">
        <f>IF(ISBLANK('Liste élèves'!B158),"",IF(COUNTBLANK('Saisie résultats'!CL156:CR156)&gt;0,"",IF(NOT(AND(ISERROR(MATCH("A",'Saisie résultats'!CL156:CR156,0)))),"A",SUM('Saisie résultats'!CL156:CR156))))</f>
      </c>
      <c r="L157" s="47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47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33" t="b">
        <f>AND(NOT(ISBLANK('Liste élèves'!B158)),COUNTA('Saisie résultats'!D156:CY156)&lt;&gt;100)</f>
        <v>0</v>
      </c>
      <c r="O157" s="33">
        <f>COUNTBLANK('Saisie résultats'!D156:CY156)</f>
        <v>100</v>
      </c>
      <c r="P157" s="33" t="b">
        <f t="shared" si="5"/>
        <v>1</v>
      </c>
      <c r="Q157" s="33">
        <f>IF(ISBLANK('Liste élèves'!B158),"",IF(OR(ISTEXT(D157),ISTEXT(E157),ISTEXT(F157),ISTEXT(G157),ISTEXT(H157)),"",SUM(D157:H157)))</f>
      </c>
      <c r="R157" s="33">
        <f>IF(ISBLANK('Liste élèves'!B158),"",IF(OR(ISTEXT(I157),ISTEXT(J157),ISTEXT(K157),ISTEXT(L157),ISTEXT(M157)),"",SUM(I157:M157)))</f>
      </c>
      <c r="AD157" s="48"/>
      <c r="AE157" s="48"/>
      <c r="AF157" s="49"/>
      <c r="AG157" s="49"/>
      <c r="AH157" s="49"/>
      <c r="AI157" s="49"/>
      <c r="AJ157" s="49"/>
      <c r="IS157" s="7"/>
    </row>
    <row r="158" spans="2:253" s="33" customFormat="1" ht="15" customHeight="1">
      <c r="B158" s="46">
        <v>149</v>
      </c>
      <c r="C158" s="30">
        <f>IF(ISBLANK('Liste élèves'!B159),"",('Liste élèves'!B159))</f>
      </c>
      <c r="D158" s="47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47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47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47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47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47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47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47">
        <f>IF(ISBLANK('Liste élèves'!B159),"",IF(COUNTBLANK('Saisie résultats'!CL157:CR157)&gt;0,"",IF(NOT(AND(ISERROR(MATCH("A",'Saisie résultats'!CL157:CR157,0)))),"A",SUM('Saisie résultats'!CL157:CR157))))</f>
      </c>
      <c r="L158" s="47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47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33" t="b">
        <f>AND(NOT(ISBLANK('Liste élèves'!B159)),COUNTA('Saisie résultats'!D157:CY157)&lt;&gt;100)</f>
        <v>0</v>
      </c>
      <c r="O158" s="33">
        <f>COUNTBLANK('Saisie résultats'!D157:CY157)</f>
        <v>100</v>
      </c>
      <c r="P158" s="33" t="b">
        <f t="shared" si="5"/>
        <v>1</v>
      </c>
      <c r="Q158" s="33">
        <f>IF(ISBLANK('Liste élèves'!B159),"",IF(OR(ISTEXT(D158),ISTEXT(E158),ISTEXT(F158),ISTEXT(G158),ISTEXT(H158)),"",SUM(D158:H158)))</f>
      </c>
      <c r="R158" s="33">
        <f>IF(ISBLANK('Liste élèves'!B159),"",IF(OR(ISTEXT(I158),ISTEXT(J158),ISTEXT(K158),ISTEXT(L158),ISTEXT(M158)),"",SUM(I158:M158)))</f>
      </c>
      <c r="AD158" s="48"/>
      <c r="AE158" s="48"/>
      <c r="AF158" s="49"/>
      <c r="AG158" s="49"/>
      <c r="AH158" s="49"/>
      <c r="AI158" s="49"/>
      <c r="AJ158" s="49"/>
      <c r="IS158" s="7"/>
    </row>
    <row r="159" spans="2:253" s="33" customFormat="1" ht="15" customHeight="1">
      <c r="B159" s="46">
        <v>150</v>
      </c>
      <c r="C159" s="30">
        <f>IF(ISBLANK('Liste élèves'!B160),"",('Liste élèves'!B160))</f>
      </c>
      <c r="D159" s="47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47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47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47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47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47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47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47">
        <f>IF(ISBLANK('Liste élèves'!B160),"",IF(COUNTBLANK('Saisie résultats'!CL158:CR158)&gt;0,"",IF(NOT(AND(ISERROR(MATCH("A",'Saisie résultats'!CL158:CR158,0)))),"A",SUM('Saisie résultats'!CL158:CR158))))</f>
      </c>
      <c r="L159" s="47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47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33" t="b">
        <f>AND(NOT(ISBLANK('Liste élèves'!B160)),COUNTA('Saisie résultats'!D158:CY158)&lt;&gt;100)</f>
        <v>0</v>
      </c>
      <c r="O159" s="33">
        <f>COUNTBLANK('Saisie résultats'!D158:CY158)</f>
        <v>100</v>
      </c>
      <c r="P159" s="33" t="b">
        <f t="shared" si="5"/>
        <v>1</v>
      </c>
      <c r="Q159" s="33">
        <f>IF(ISBLANK('Liste élèves'!B160),"",IF(OR(ISTEXT(D159),ISTEXT(E159),ISTEXT(F159),ISTEXT(G159),ISTEXT(H159)),"",SUM(D159:H159)))</f>
      </c>
      <c r="R159" s="33">
        <f>IF(ISBLANK('Liste élèves'!B160),"",IF(OR(ISTEXT(I159),ISTEXT(J159),ISTEXT(K159),ISTEXT(L159),ISTEXT(M159)),"",SUM(I159:M159)))</f>
      </c>
      <c r="AD159" s="48"/>
      <c r="AE159" s="48"/>
      <c r="AF159" s="49"/>
      <c r="AG159" s="49"/>
      <c r="AH159" s="49"/>
      <c r="AI159" s="49"/>
      <c r="AJ159" s="49"/>
      <c r="IS159" s="7"/>
    </row>
  </sheetData>
  <mergeCells count="3">
    <mergeCell ref="A2:C5"/>
    <mergeCell ref="D7:H7"/>
    <mergeCell ref="I7:M7"/>
  </mergeCells>
  <conditionalFormatting sqref="C10:C159">
    <cfRule type="expression" priority="1" dxfId="1" stopIfTrue="1">
      <formula>AND(O10&gt;0,NOT(C10=""))</formula>
    </cfRule>
    <cfRule type="expression" priority="2" dxfId="0" stopIfTrue="1">
      <formula>MOD(ROW(G3),2)</formula>
    </cfRule>
  </conditionalFormatting>
  <conditionalFormatting sqref="D11:D159">
    <cfRule type="expression" priority="3" dxfId="1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7" sqref="K17"/>
    </sheetView>
  </sheetViews>
  <sheetFormatPr defaultColWidth="11.421875" defaultRowHeight="12.75"/>
  <cols>
    <col min="1" max="1" width="1.8515625" style="32" customWidth="1"/>
    <col min="2" max="2" width="5.421875" style="32" customWidth="1"/>
    <col min="3" max="3" width="23.140625" style="32" customWidth="1"/>
    <col min="4" max="12" width="10.140625" style="32" customWidth="1"/>
    <col min="13" max="13" width="10.28125" style="32" customWidth="1"/>
    <col min="14" max="22" width="0" style="32" hidden="1" customWidth="1"/>
    <col min="23" max="24" width="0" style="33" hidden="1" customWidth="1"/>
    <col min="25" max="29" width="0" style="32" hidden="1" customWidth="1"/>
    <col min="30" max="38" width="11.00390625" style="32" customWidth="1"/>
    <col min="39" max="252" width="11.421875" style="32" customWidth="1"/>
    <col min="253" max="16384" width="11.00390625" style="7" customWidth="1"/>
  </cols>
  <sheetData>
    <row r="1" spans="2:253" s="34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4" customFormat="1" ht="12.75" customHeight="1">
      <c r="A2" s="111" t="s">
        <v>40</v>
      </c>
      <c r="B2" s="111"/>
      <c r="C2" s="111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4" customFormat="1" ht="12.75">
      <c r="A3" s="111"/>
      <c r="B3" s="111"/>
      <c r="C3" s="111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4" customFormat="1" ht="12.75">
      <c r="A4" s="111"/>
      <c r="B4" s="111"/>
      <c r="C4" s="111"/>
      <c r="D4" s="20"/>
      <c r="E4" s="20"/>
      <c r="F4" s="20"/>
      <c r="G4" s="20"/>
      <c r="H4" s="20"/>
      <c r="I4" s="20"/>
      <c r="J4" s="20"/>
      <c r="K4" s="20"/>
      <c r="L4" s="20"/>
      <c r="M4" s="20"/>
      <c r="IS4" s="7"/>
    </row>
    <row r="5" spans="1:253" s="34" customFormat="1" ht="12.75">
      <c r="A5" s="111"/>
      <c r="B5" s="111"/>
      <c r="C5" s="111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3" customFormat="1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5"/>
      <c r="M6" s="35"/>
      <c r="Q6" s="37"/>
      <c r="AE6" s="38"/>
      <c r="IS6" s="7"/>
    </row>
    <row r="7" spans="2:253" s="33" customFormat="1" ht="15" customHeight="1">
      <c r="B7" s="35"/>
      <c r="C7" s="35"/>
      <c r="D7" s="112" t="s">
        <v>43</v>
      </c>
      <c r="E7" s="112"/>
      <c r="F7" s="112"/>
      <c r="G7" s="112"/>
      <c r="H7" s="112"/>
      <c r="I7" s="113" t="s">
        <v>44</v>
      </c>
      <c r="J7" s="113"/>
      <c r="K7" s="113"/>
      <c r="L7" s="113"/>
      <c r="M7" s="113"/>
      <c r="N7" s="39"/>
      <c r="IS7" s="7"/>
    </row>
    <row r="8" spans="2:253" s="33" customFormat="1" ht="66.75" customHeight="1">
      <c r="B8" s="35"/>
      <c r="C8" s="50"/>
      <c r="D8" s="41" t="s">
        <v>45</v>
      </c>
      <c r="E8" s="41" t="s">
        <v>46</v>
      </c>
      <c r="F8" s="41" t="s">
        <v>47</v>
      </c>
      <c r="G8" s="41" t="s">
        <v>48</v>
      </c>
      <c r="H8" s="41" t="s">
        <v>49</v>
      </c>
      <c r="I8" s="41" t="s">
        <v>50</v>
      </c>
      <c r="J8" s="41" t="s">
        <v>51</v>
      </c>
      <c r="K8" s="41" t="s">
        <v>52</v>
      </c>
      <c r="L8" s="42" t="s">
        <v>53</v>
      </c>
      <c r="M8" s="42" t="s">
        <v>54</v>
      </c>
      <c r="P8" s="37"/>
      <c r="IS8" s="7"/>
    </row>
    <row r="9" spans="2:253" s="33" customFormat="1" ht="15.75">
      <c r="B9" s="35"/>
      <c r="C9" s="43" t="s">
        <v>55</v>
      </c>
      <c r="D9" s="44" t="str">
        <f aca="true" t="shared" si="0" ref="D9:M9">CONCATENATE(TEXT(IF(ISERROR(T9),"0",T9),"0")," /"&amp;D162)</f>
        <v>0 /15</v>
      </c>
      <c r="E9" s="44" t="str">
        <f t="shared" si="0"/>
        <v>0 /10</v>
      </c>
      <c r="F9" s="44" t="str">
        <f t="shared" si="0"/>
        <v>0 /10</v>
      </c>
      <c r="G9" s="44" t="str">
        <f t="shared" si="0"/>
        <v>0 /15</v>
      </c>
      <c r="H9" s="44" t="str">
        <f t="shared" si="0"/>
        <v>0 /10</v>
      </c>
      <c r="I9" s="44" t="str">
        <f t="shared" si="0"/>
        <v>0 /8</v>
      </c>
      <c r="J9" s="44" t="str">
        <f t="shared" si="0"/>
        <v>0 /12</v>
      </c>
      <c r="K9" s="44" t="str">
        <f t="shared" si="0"/>
        <v>0 /7</v>
      </c>
      <c r="L9" s="44" t="str">
        <f t="shared" si="0"/>
        <v>0 /7</v>
      </c>
      <c r="M9" s="44" t="str">
        <f t="shared" si="0"/>
        <v>0 /6</v>
      </c>
      <c r="N9" s="45"/>
      <c r="O9" s="51">
        <f>COUNTIF('Saisie résultats'!D8:CY8,"N")</f>
        <v>0</v>
      </c>
      <c r="T9" s="33" t="e">
        <f aca="true" t="shared" si="1" ref="T9:AC9">AVERAGE(D10:D159)</f>
        <v>#DIV/0!</v>
      </c>
      <c r="U9" s="33" t="e">
        <f t="shared" si="1"/>
        <v>#DIV/0!</v>
      </c>
      <c r="V9" s="33" t="e">
        <f t="shared" si="1"/>
        <v>#DIV/0!</v>
      </c>
      <c r="W9" s="33" t="e">
        <f t="shared" si="1"/>
        <v>#DIV/0!</v>
      </c>
      <c r="X9" s="33" t="e">
        <f t="shared" si="1"/>
        <v>#DIV/0!</v>
      </c>
      <c r="Y9" s="33" t="e">
        <f t="shared" si="1"/>
        <v>#DIV/0!</v>
      </c>
      <c r="Z9" s="33" t="e">
        <f t="shared" si="1"/>
        <v>#DIV/0!</v>
      </c>
      <c r="AA9" s="33" t="e">
        <f t="shared" si="1"/>
        <v>#DIV/0!</v>
      </c>
      <c r="AB9" s="33" t="e">
        <f t="shared" si="1"/>
        <v>#DIV/0!</v>
      </c>
      <c r="AC9" s="33" t="e">
        <f t="shared" si="1"/>
        <v>#DIV/0!</v>
      </c>
      <c r="IS9" s="7"/>
    </row>
    <row r="10" spans="2:253" s="33" customFormat="1" ht="15" customHeight="1">
      <c r="B10" s="46">
        <v>1</v>
      </c>
      <c r="C10" s="30">
        <f>IF(ISBLANK('Liste élèves'!B11),"",('Liste élèves'!B11))</f>
      </c>
      <c r="D10" s="47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47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47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47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47">
        <f>IF(ISBLANK('Liste élèves'!B11),"",IF(NOT(AND(ISERROR(MATCH("A",'Saisie résultats'!AE9:AH9,0)),ISERROR(MATCH("A","$'saisie résultats'.f11al9":AM9,0)),ISERROR(MATCH("A",'Saisie résultats'!AV9:AX9,0)))),"A",SUM('Saisie résultats'!AE9:AH9,'Saisie résultats'!AL9:AM9,'Saisie résultats'!AU9:AX9)))</f>
      </c>
      <c r="I10" s="47">
        <f>IF(ISBLANK('Liste élèves'!B11),"",IF(NOT(AND(ISERROR(MATCH("A",'Saisie résultats'!BO9:BS9,0)),ISERROR(MATCH("A",'Saisie résultats'!BV9:BX9,0)))),"A",SUM('Saisie résultats'!BO9:BS9,'Saisie résultats'!BV9:BX9)))</f>
      </c>
      <c r="J10" s="47">
        <f>IF(ISBLANK('Liste élèves'!B11),"",IF(NOT(AND(ISERROR(MATCH("A",'Saisie résultats'!BT9:BU9,0)),ISERROR(MATCH("A",'Saisie résultats'!BY9:CH9,0)))),"A",SUM('Saisie résultats'!BT9:BU9,'Saisie résultats'!BY9:CH9)))</f>
      </c>
      <c r="K10" s="47">
        <f>IF(ISBLANK('Liste élèves'!B11),"",IF(NOT(AND(ISERROR(MATCH("A",'Saisie résultats'!CL9:CR9,0)))),"A",SUM('Saisie résultats'!CL9:CR9)))</f>
      </c>
      <c r="L10" s="47">
        <f>IF(ISBLANK('Liste élèves'!B11),"",IF(NOT(AND(ISERROR(MATCH("A",'Saisie résultats'!CI9:CK9,0)),ISERROR(MATCH("A",'Saisie résultats'!CS9:CV9,0)))),"A",SUM('Saisie résultats'!CI9:CK9,'Saisie résultats'!CS9:CV9)))</f>
      </c>
      <c r="M10" s="47">
        <f>IF(ISBLANK('Liste élèves'!B11),"",IF(NOT(AND(ISERROR(MATCH("A",'Saisie résultats'!BL9:BN9,0)),ISERROR(MATCH("A",'Saisie résultats'!CW9:CY9,0)))),"A",SUM('Saisie résultats'!BL9:BN9,'Saisie résultats'!CW9:CY9)))</f>
      </c>
      <c r="N10" s="33" t="b">
        <f>AND(NOT(ISBLANK('Liste élèves'!B11)))</f>
        <v>0</v>
      </c>
      <c r="O10" s="33">
        <f>COUNTBLANK('Saisie résultats'!D9:CY9)-O$9</f>
        <v>100</v>
      </c>
      <c r="P10" s="33" t="b">
        <f aca="true" t="shared" si="2" ref="P10:P73">OR(N10,COUNTIF(D10:M10,"A")&gt;0,IF(C10="",TRUE,FALSE))</f>
        <v>1</v>
      </c>
      <c r="Q10" s="33">
        <f>IF(ISBLANK('Liste élèves'!B11),"",IF(OR(ISTEXT(D10),ISTEXT(E10),ISTEXT(F10),ISTEXT(G10),ISTEXT(H10)),"",SUM(D10:H10)))</f>
      </c>
      <c r="R10" s="33">
        <f>IF(ISBLANK('Liste élèves'!B11),"",IF(OR(ISTEXT(I10),ISTEXT(J10),ISTEXT(K10),ISTEXT(L10),ISTEXT(M10)),"",SUM(I10:M10)))</f>
      </c>
      <c r="T10" s="33" t="b">
        <f>ISTEXT(K10)</f>
        <v>1</v>
      </c>
      <c r="IS10" s="7"/>
    </row>
    <row r="11" spans="2:253" s="33" customFormat="1" ht="15" customHeight="1">
      <c r="B11" s="46">
        <v>2</v>
      </c>
      <c r="C11" s="30">
        <f>IF(ISBLANK('Liste élèves'!B12),"",('Liste élèves'!B12))</f>
      </c>
      <c r="D11" s="47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47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47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47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47">
        <f>IF(ISBLANK('Liste élèves'!B12),"",IF(NOT(AND(ISERROR(MATCH("A",'Saisie résultats'!AE10:AH10,0)),ISERROR(MATCH("A","$'saisie résultats'.f11al9":AM10,0)),ISERROR(MATCH("A",'Saisie résultats'!AV10:AX10,0)))),"A",SUM('Saisie résultats'!AE10:AH10,'Saisie résultats'!AL10:AM10,'Saisie résultats'!AU10:AX10)))</f>
      </c>
      <c r="I11" s="47">
        <f>IF(ISBLANK('Liste élèves'!B12),"",IF(NOT(AND(ISERROR(MATCH("A",'Saisie résultats'!BO10:BS10,0)),ISERROR(MATCH("A",'Saisie résultats'!BV10:BX10,0)))),"A",SUM('Saisie résultats'!BO10:BS10,'Saisie résultats'!BV10:BX10)))</f>
      </c>
      <c r="J11" s="47">
        <f>IF(ISBLANK('Liste élèves'!B12),"",IF(NOT(AND(ISERROR(MATCH("A",'Saisie résultats'!BT10:BU10,0)),ISERROR(MATCH("A",'Saisie résultats'!BY10:CH10,0)))),"A",SUM('Saisie résultats'!BT10:BU10,'Saisie résultats'!BY10:CH10)))</f>
      </c>
      <c r="K11" s="47">
        <f>IF(ISBLANK('Liste élèves'!B12),"",IF(NOT(AND(ISERROR(MATCH("A",'Saisie résultats'!CL10:CR10,0)))),"A",SUM('Saisie résultats'!CL10:CR10)))</f>
      </c>
      <c r="L11" s="47">
        <f>IF(ISBLANK('Liste élèves'!B12),"",IF(NOT(AND(ISERROR(MATCH("A",'Saisie résultats'!CI10:CK10,0)),ISERROR(MATCH("A",'Saisie résultats'!CS10:CV10,0)))),"A",SUM('Saisie résultats'!CI10:CK10,'Saisie résultats'!CS10:CV10)))</f>
      </c>
      <c r="M11" s="47">
        <f>IF(ISBLANK('Liste élèves'!B12),"",IF(NOT(AND(ISERROR(MATCH("A",'Saisie résultats'!BL10:BN10,0)),ISERROR(MATCH("A",'Saisie résultats'!CW10:CY10,0)))),"A",SUM('Saisie résultats'!BL10:BN10,'Saisie résultats'!CW10:CY10)))</f>
      </c>
      <c r="N11" s="33" t="b">
        <f>AND(NOT(ISBLANK('Liste élèves'!B12)),COUNTA('Saisie résultats'!D10:CY10)&lt;&gt;100)</f>
        <v>0</v>
      </c>
      <c r="O11" s="33">
        <f>COUNTBLANK('Saisie résultats'!D10:CY10)-O$9</f>
        <v>100</v>
      </c>
      <c r="P11" s="33" t="b">
        <f t="shared" si="2"/>
        <v>1</v>
      </c>
      <c r="Q11" s="33">
        <f>IF(ISBLANK('Liste élèves'!B12),"",IF(OR(ISTEXT(D11),ISTEXT(E11),ISTEXT(F11),ISTEXT(G11),ISTEXT(H11)),"",SUM(D11:H11)))</f>
      </c>
      <c r="R11" s="33">
        <f>IF(ISBLANK('Liste élèves'!B12),"",IF(OR(ISTEXT(I11),ISTEXT(J11),ISTEXT(K11),ISTEXT(L11),ISTEXT(M11)),"",SUM(I11:M11)))</f>
      </c>
      <c r="IS11" s="7"/>
    </row>
    <row r="12" spans="2:253" s="33" customFormat="1" ht="15" customHeight="1">
      <c r="B12" s="46">
        <v>3</v>
      </c>
      <c r="C12" s="30">
        <f>IF(ISBLANK('Liste élèves'!B13),"",('Liste élèves'!B13))</f>
      </c>
      <c r="D12" s="47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47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47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47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47">
        <f>IF(ISBLANK('Liste élèves'!B13),"",IF(NOT(AND(ISERROR(MATCH("A",'Saisie résultats'!AE11:AH11,0)),ISERROR(MATCH("A","$'saisie résultats'.f11al9":AM11,0)),ISERROR(MATCH("A",'Saisie résultats'!AV11:AX11,0)))),"A",SUM('Saisie résultats'!AE11:AH11,'Saisie résultats'!AL11:AM11,'Saisie résultats'!AU11:AX11)))</f>
      </c>
      <c r="I12" s="47">
        <f>IF(ISBLANK('Liste élèves'!B13),"",IF(NOT(AND(ISERROR(MATCH("A",'Saisie résultats'!BO11:BS11,0)),ISERROR(MATCH("A",'Saisie résultats'!BV11:BX11,0)))),"A",SUM('Saisie résultats'!BO11:BS11,'Saisie résultats'!BV11:BX11)))</f>
      </c>
      <c r="J12" s="47">
        <f>IF(ISBLANK('Liste élèves'!B13),"",IF(NOT(AND(ISERROR(MATCH("A",'Saisie résultats'!BT11:BU11,0)),ISERROR(MATCH("A",'Saisie résultats'!BY11:CH11,0)))),"A",SUM('Saisie résultats'!BT11:BU11,'Saisie résultats'!BY11:CH11)))</f>
      </c>
      <c r="K12" s="47">
        <f>IF(ISBLANK('Liste élèves'!B13),"",IF(NOT(AND(ISERROR(MATCH("A",'Saisie résultats'!CL11:CR11,0)))),"A",SUM('Saisie résultats'!CL11:CR11)))</f>
      </c>
      <c r="L12" s="47">
        <f>IF(ISBLANK('Liste élèves'!B13),"",IF(NOT(AND(ISERROR(MATCH("A",'Saisie résultats'!CI11:CK11,0)),ISERROR(MATCH("A",'Saisie résultats'!CS11:CV11,0)))),"A",SUM('Saisie résultats'!CI11:CK11,'Saisie résultats'!CS11:CV11)))</f>
      </c>
      <c r="M12" s="47">
        <f>IF(ISBLANK('Liste élèves'!B13),"",IF(NOT(AND(ISERROR(MATCH("A",'Saisie résultats'!BL11:BN11,0)),ISERROR(MATCH("A",'Saisie résultats'!CW11:CY11,0)))),"A",SUM('Saisie résultats'!BL11:BN11,'Saisie résultats'!CW11:CY11)))</f>
      </c>
      <c r="N12" s="33" t="b">
        <f>AND(NOT(ISBLANK('Liste élèves'!B13)),COUNTA('Saisie résultats'!D11:CY11)&lt;&gt;100)</f>
        <v>0</v>
      </c>
      <c r="O12" s="33">
        <f>COUNTBLANK('Saisie résultats'!D11:CY11)-O$9</f>
        <v>100</v>
      </c>
      <c r="P12" s="33" t="b">
        <f t="shared" si="2"/>
        <v>1</v>
      </c>
      <c r="Q12" s="33">
        <f>IF(ISBLANK('Liste élèves'!B13),"",IF(OR(ISTEXT(D12),ISTEXT(E12),ISTEXT(F12),ISTEXT(G12),ISTEXT(H12)),"",SUM(D12:H12)))</f>
      </c>
      <c r="R12" s="33">
        <f>IF(ISBLANK('Liste élèves'!B13),"",IF(OR(ISTEXT(I12),ISTEXT(J12),ISTEXT(K12),ISTEXT(L12),ISTEXT(M12)),"",SUM(I12:M12)))</f>
      </c>
      <c r="IS12" s="7"/>
    </row>
    <row r="13" spans="2:253" s="33" customFormat="1" ht="15" customHeight="1">
      <c r="B13" s="46">
        <v>4</v>
      </c>
      <c r="C13" s="30">
        <f>IF(ISBLANK('Liste élèves'!B14),"",('Liste élèves'!B14))</f>
      </c>
      <c r="D13" s="47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47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47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47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47">
        <f>IF(ISBLANK('Liste élèves'!B14),"",IF(NOT(AND(ISERROR(MATCH("A",'Saisie résultats'!AE12:AH12,0)),ISERROR(MATCH("A","$'saisie résultats'.f11al9":AM12,0)),ISERROR(MATCH("A",'Saisie résultats'!AV12:AX12,0)))),"A",SUM('Saisie résultats'!AE12:AH12,'Saisie résultats'!AL12:AM12,'Saisie résultats'!AU12:AX12)))</f>
      </c>
      <c r="I13" s="47">
        <f>IF(ISBLANK('Liste élèves'!B14),"",IF(NOT(AND(ISERROR(MATCH("A",'Saisie résultats'!BO12:BS12,0)),ISERROR(MATCH("A",'Saisie résultats'!BV12:BX12,0)))),"A",SUM('Saisie résultats'!BO12:BS12,'Saisie résultats'!BV12:BX12)))</f>
      </c>
      <c r="J13" s="47">
        <f>IF(ISBLANK('Liste élèves'!B14),"",IF(NOT(AND(ISERROR(MATCH("A",'Saisie résultats'!BT12:BU12,0)),ISERROR(MATCH("A",'Saisie résultats'!BY12:CH12,0)))),"A",SUM('Saisie résultats'!BT12:BU12,'Saisie résultats'!BY12:CH12)))</f>
      </c>
      <c r="K13" s="47">
        <f>IF(ISBLANK('Liste élèves'!B14),"",IF(NOT(AND(ISERROR(MATCH("A",'Saisie résultats'!CL12:CR12,0)))),"A",SUM('Saisie résultats'!CL12:CR12)))</f>
      </c>
      <c r="L13" s="47">
        <f>IF(ISBLANK('Liste élèves'!B14),"",IF(NOT(AND(ISERROR(MATCH("A",'Saisie résultats'!CI12:CK12,0)),ISERROR(MATCH("A",'Saisie résultats'!CS12:CV12,0)))),"A",SUM('Saisie résultats'!CI12:CK12,'Saisie résultats'!CS12:CV12)))</f>
      </c>
      <c r="M13" s="47">
        <f>IF(ISBLANK('Liste élèves'!B14),"",IF(NOT(AND(ISERROR(MATCH("A",'Saisie résultats'!BL12:BN12,0)),ISERROR(MATCH("A",'Saisie résultats'!CW12:CY12,0)))),"A",SUM('Saisie résultats'!BL12:BN12,'Saisie résultats'!CW12:CY12)))</f>
      </c>
      <c r="N13" s="33" t="b">
        <f>AND(NOT(ISBLANK('Liste élèves'!B14)),COUNTA('Saisie résultats'!D12:CY12)&lt;&gt;100)</f>
        <v>0</v>
      </c>
      <c r="O13" s="33">
        <f>COUNTBLANK('Saisie résultats'!D12:CY12)-O$9</f>
        <v>100</v>
      </c>
      <c r="P13" s="33" t="b">
        <f t="shared" si="2"/>
        <v>1</v>
      </c>
      <c r="Q13" s="33">
        <f>IF(ISBLANK('Liste élèves'!B14),"",IF(OR(ISTEXT(D13),ISTEXT(E13),ISTEXT(F13),ISTEXT(G13),ISTEXT(H13)),"",SUM(D13:H13)))</f>
      </c>
      <c r="R13" s="33">
        <f>IF(ISBLANK('Liste élèves'!B14),"",IF(OR(ISTEXT(I13),ISTEXT(J13),ISTEXT(K13),ISTEXT(L13),ISTEXT(M13)),"",SUM(I13:M13)))</f>
      </c>
      <c r="IS13" s="7"/>
    </row>
    <row r="14" spans="2:253" s="33" customFormat="1" ht="15" customHeight="1">
      <c r="B14" s="46">
        <v>5</v>
      </c>
      <c r="C14" s="30">
        <f>IF(ISBLANK('Liste élèves'!B15),"",('Liste élèves'!B15))</f>
      </c>
      <c r="D14" s="47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47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47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47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47">
        <f>IF(ISBLANK('Liste élèves'!B15),"",IF(NOT(AND(ISERROR(MATCH("A",'Saisie résultats'!AE13:AH13,0)),ISERROR(MATCH("A","$'saisie résultats'.f11al9":AM13,0)),ISERROR(MATCH("A",'Saisie résultats'!AV13:AX13,0)))),"A",SUM('Saisie résultats'!AE13:AH13,'Saisie résultats'!AL13:AM13,'Saisie résultats'!AU13:AX13)))</f>
      </c>
      <c r="I14" s="47">
        <f>IF(ISBLANK('Liste élèves'!B15),"",IF(NOT(AND(ISERROR(MATCH("A",'Saisie résultats'!BO13:BS13,0)),ISERROR(MATCH("A",'Saisie résultats'!BV13:BX13,0)))),"A",SUM('Saisie résultats'!BO13:BS13,'Saisie résultats'!BV13:BX13)))</f>
      </c>
      <c r="J14" s="47">
        <f>IF(ISBLANK('Liste élèves'!B15),"",IF(NOT(AND(ISERROR(MATCH("A",'Saisie résultats'!BT13:BU13,0)),ISERROR(MATCH("A",'Saisie résultats'!BY13:CH13,0)))),"A",SUM('Saisie résultats'!BT13:BU13,'Saisie résultats'!BY13:CH13)))</f>
      </c>
      <c r="K14" s="47">
        <f>IF(ISBLANK('Liste élèves'!B15),"",IF(NOT(AND(ISERROR(MATCH("A",'Saisie résultats'!CL13:CR13,0)))),"A",SUM('Saisie résultats'!CL13:CR13)))</f>
      </c>
      <c r="L14" s="47">
        <f>IF(ISBLANK('Liste élèves'!B15),"",IF(NOT(AND(ISERROR(MATCH("A",'Saisie résultats'!CI13:CK13,0)),ISERROR(MATCH("A",'Saisie résultats'!CS13:CV13,0)))),"A",SUM('Saisie résultats'!CI13:CK13,'Saisie résultats'!CS13:CV13)))</f>
      </c>
      <c r="M14" s="47">
        <f>IF(ISBLANK('Liste élèves'!B15),"",IF(NOT(AND(ISERROR(MATCH("A",'Saisie résultats'!BL13:BN13,0)),ISERROR(MATCH("A",'Saisie résultats'!CW13:CY13,0)))),"A",SUM('Saisie résultats'!BL13:BN13,'Saisie résultats'!CW13:CY13)))</f>
      </c>
      <c r="N14" s="33" t="b">
        <f>AND(NOT(ISBLANK('Liste élèves'!B15)),COUNTA('Saisie résultats'!D13:CY13)&lt;&gt;100)</f>
        <v>0</v>
      </c>
      <c r="O14" s="33">
        <f>COUNTBLANK('Saisie résultats'!D13:CY13)-O$9</f>
        <v>100</v>
      </c>
      <c r="P14" s="33" t="b">
        <f t="shared" si="2"/>
        <v>1</v>
      </c>
      <c r="Q14" s="33">
        <f>IF(ISBLANK('Liste élèves'!B15),"",IF(OR(ISTEXT(D14),ISTEXT(E14),ISTEXT(F14),ISTEXT(G14),ISTEXT(H14)),"",SUM(D14:H14)))</f>
      </c>
      <c r="R14" s="33">
        <f>IF(ISBLANK('Liste élèves'!B15),"",IF(OR(ISTEXT(I14),ISTEXT(J14),ISTEXT(K14),ISTEXT(L14),ISTEXT(M14)),"",SUM(I14:M14)))</f>
      </c>
      <c r="IS14" s="7"/>
    </row>
    <row r="15" spans="2:253" s="33" customFormat="1" ht="15" customHeight="1">
      <c r="B15" s="46">
        <v>6</v>
      </c>
      <c r="C15" s="30">
        <f>IF(ISBLANK('Liste élèves'!B16),"",('Liste élèves'!B16))</f>
      </c>
      <c r="D15" s="47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47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47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47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47">
        <f>IF(ISBLANK('Liste élèves'!B16),"",IF(NOT(AND(ISERROR(MATCH("A",'Saisie résultats'!AE14:AH14,0)),ISERROR(MATCH("A","$'saisie résultats'.f11al9":AM14,0)),ISERROR(MATCH("A",'Saisie résultats'!AV14:AX14,0)))),"A",SUM('Saisie résultats'!AE14:AH14,'Saisie résultats'!AL14:AM14,'Saisie résultats'!AU14:AX14)))</f>
      </c>
      <c r="I15" s="47">
        <f>IF(ISBLANK('Liste élèves'!B16),"",IF(NOT(AND(ISERROR(MATCH("A",'Saisie résultats'!BO14:BS14,0)),ISERROR(MATCH("A",'Saisie résultats'!BV14:BX14,0)))),"A",SUM('Saisie résultats'!BO14:BS14,'Saisie résultats'!BV14:BX14)))</f>
      </c>
      <c r="J15" s="47">
        <f>IF(ISBLANK('Liste élèves'!B16),"",IF(NOT(AND(ISERROR(MATCH("A",'Saisie résultats'!BT14:BU14,0)),ISERROR(MATCH("A",'Saisie résultats'!BY14:CH14,0)))),"A",SUM('Saisie résultats'!BT14:BU14,'Saisie résultats'!BY14:CH14)))</f>
      </c>
      <c r="K15" s="47">
        <f>IF(ISBLANK('Liste élèves'!B16),"",IF(NOT(AND(ISERROR(MATCH("A",'Saisie résultats'!CL14:CR14,0)))),"A",SUM('Saisie résultats'!CL14:CR14)))</f>
      </c>
      <c r="L15" s="47">
        <f>IF(ISBLANK('Liste élèves'!B16),"",IF(NOT(AND(ISERROR(MATCH("A",'Saisie résultats'!CI14:CK14,0)),ISERROR(MATCH("A",'Saisie résultats'!CS14:CV14,0)))),"A",SUM('Saisie résultats'!CI14:CK14,'Saisie résultats'!CS14:CV14)))</f>
      </c>
      <c r="M15" s="47">
        <f>IF(ISBLANK('Liste élèves'!B16),"",IF(NOT(AND(ISERROR(MATCH("A",'Saisie résultats'!BL14:BN14,0)),ISERROR(MATCH("A",'Saisie résultats'!CW14:CY14,0)))),"A",SUM('Saisie résultats'!BL14:BN14,'Saisie résultats'!CW14:CY14)))</f>
      </c>
      <c r="N15" s="33" t="b">
        <f>AND(NOT(ISBLANK('Liste élèves'!B16)),COUNTA('Saisie résultats'!D14:CY14)&lt;&gt;100)</f>
        <v>0</v>
      </c>
      <c r="O15" s="33">
        <f>COUNTBLANK('Saisie résultats'!D14:CY14)-O$9</f>
        <v>100</v>
      </c>
      <c r="P15" s="33" t="b">
        <f t="shared" si="2"/>
        <v>1</v>
      </c>
      <c r="Q15" s="33">
        <f>IF(ISBLANK('Liste élèves'!B16),"",IF(OR(ISTEXT(D15),ISTEXT(E15),ISTEXT(F15),ISTEXT(G15),ISTEXT(H15)),"",SUM(D15:H15)))</f>
      </c>
      <c r="R15" s="33">
        <f>IF(ISBLANK('Liste élèves'!B16),"",IF(OR(ISTEXT(I15),ISTEXT(J15),ISTEXT(K15),ISTEXT(L15),ISTEXT(M15)),"",SUM(I15:M15)))</f>
      </c>
      <c r="IS15" s="7"/>
    </row>
    <row r="16" spans="2:253" s="33" customFormat="1" ht="15" customHeight="1">
      <c r="B16" s="46">
        <v>7</v>
      </c>
      <c r="C16" s="30">
        <f>IF(ISBLANK('Liste élèves'!B17),"",('Liste élèves'!B17))</f>
      </c>
      <c r="D16" s="47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47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47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47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47">
        <f>IF(ISBLANK('Liste élèves'!B17),"",IF(NOT(AND(ISERROR(MATCH("A",'Saisie résultats'!AE15:AH15,0)),ISERROR(MATCH("A","$'saisie résultats'.f11al9":AM15,0)),ISERROR(MATCH("A",'Saisie résultats'!AV15:AX15,0)))),"A",SUM('Saisie résultats'!AE15:AH15,'Saisie résultats'!AL15:AM15,'Saisie résultats'!AU15:AX15)))</f>
      </c>
      <c r="I16" s="47">
        <f>IF(ISBLANK('Liste élèves'!B17),"",IF(NOT(AND(ISERROR(MATCH("A",'Saisie résultats'!BO15:BS15,0)),ISERROR(MATCH("A",'Saisie résultats'!BV15:BX15,0)))),"A",SUM('Saisie résultats'!BO15:BS15,'Saisie résultats'!BV15:BX15)))</f>
      </c>
      <c r="J16" s="47">
        <f>IF(ISBLANK('Liste élèves'!B17),"",IF(NOT(AND(ISERROR(MATCH("A",'Saisie résultats'!BT15:BU15,0)),ISERROR(MATCH("A",'Saisie résultats'!BY15:CH15,0)))),"A",SUM('Saisie résultats'!BT15:BU15,'Saisie résultats'!BY15:CH15)))</f>
      </c>
      <c r="K16" s="47">
        <f>IF(ISBLANK('Liste élèves'!B17),"",IF(NOT(AND(ISERROR(MATCH("A",'Saisie résultats'!CL15:CR15,0)))),"A",SUM('Saisie résultats'!CL15:CR15)))</f>
      </c>
      <c r="L16" s="47">
        <f>IF(ISBLANK('Liste élèves'!B17),"",IF(NOT(AND(ISERROR(MATCH("A",'Saisie résultats'!CI15:CK15,0)),ISERROR(MATCH("A",'Saisie résultats'!CS15:CV15,0)))),"A",SUM('Saisie résultats'!CI15:CK15,'Saisie résultats'!CS15:CV15)))</f>
      </c>
      <c r="M16" s="47">
        <f>IF(ISBLANK('Liste élèves'!B17),"",IF(NOT(AND(ISERROR(MATCH("A",'Saisie résultats'!BL15:BN15,0)),ISERROR(MATCH("A",'Saisie résultats'!CW15:CY15,0)))),"A",SUM('Saisie résultats'!BL15:BN15,'Saisie résultats'!CW15:CY15)))</f>
      </c>
      <c r="N16" s="33" t="b">
        <f>AND(NOT(ISBLANK('Liste élèves'!B17)),COUNTA('Saisie résultats'!D15:CY15)&lt;&gt;100)</f>
        <v>0</v>
      </c>
      <c r="O16" s="33">
        <f>COUNTBLANK('Saisie résultats'!D15:CY15)-O$9</f>
        <v>100</v>
      </c>
      <c r="P16" s="33" t="b">
        <f t="shared" si="2"/>
        <v>1</v>
      </c>
      <c r="Q16" s="33">
        <f>IF(ISBLANK('Liste élèves'!B17),"",IF(OR(ISTEXT(D16),ISTEXT(E16),ISTEXT(F16),ISTEXT(G16),ISTEXT(H16)),"",SUM(D16:H16)))</f>
      </c>
      <c r="R16" s="33">
        <f>IF(ISBLANK('Liste élèves'!B17),"",IF(OR(ISTEXT(I16),ISTEXT(J16),ISTEXT(K16),ISTEXT(L16),ISTEXT(M16)),"",SUM(I16:M16)))</f>
      </c>
      <c r="IS16" s="7"/>
    </row>
    <row r="17" spans="2:253" s="33" customFormat="1" ht="15" customHeight="1">
      <c r="B17" s="46">
        <v>8</v>
      </c>
      <c r="C17" s="30">
        <f>IF(ISBLANK('Liste élèves'!B18),"",('Liste élèves'!B18))</f>
      </c>
      <c r="D17" s="47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47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47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47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47">
        <f>IF(ISBLANK('Liste élèves'!B18),"",IF(NOT(AND(ISERROR(MATCH("A",'Saisie résultats'!AE16:AH16,0)),ISERROR(MATCH("A","$'saisie résultats'.f11al9":AM16,0)),ISERROR(MATCH("A",'Saisie résultats'!AV16:AX16,0)))),"A",SUM('Saisie résultats'!AE16:AH16,'Saisie résultats'!AL16:AM16,'Saisie résultats'!AU16:AX16)))</f>
      </c>
      <c r="I17" s="47">
        <f>IF(ISBLANK('Liste élèves'!B18),"",IF(NOT(AND(ISERROR(MATCH("A",'Saisie résultats'!BO16:BS16,0)),ISERROR(MATCH("A",'Saisie résultats'!BV16:BX16,0)))),"A",SUM('Saisie résultats'!BO16:BS16,'Saisie résultats'!BV16:BX16)))</f>
      </c>
      <c r="J17" s="47">
        <f>IF(ISBLANK('Liste élèves'!B18),"",IF(NOT(AND(ISERROR(MATCH("A",'Saisie résultats'!BT16:BU16,0)),ISERROR(MATCH("A",'Saisie résultats'!BY16:CH16,0)))),"A",SUM('Saisie résultats'!BT16:BU16,'Saisie résultats'!BY16:CH16)))</f>
      </c>
      <c r="K17" s="47">
        <f>IF(ISBLANK('Liste élèves'!B18),"",IF(NOT(AND(ISERROR(MATCH("A",'Saisie résultats'!CL16:CR16,0)))),"A",SUM('Saisie résultats'!CL16:CR16)))</f>
      </c>
      <c r="L17" s="47">
        <f>IF(ISBLANK('Liste élèves'!B18),"",IF(NOT(AND(ISERROR(MATCH("A",'Saisie résultats'!CI16:CK16,0)),ISERROR(MATCH("A",'Saisie résultats'!CS16:CV16,0)))),"A",SUM('Saisie résultats'!CI16:CK16,'Saisie résultats'!CS16:CV16)))</f>
      </c>
      <c r="M17" s="47">
        <f>IF(ISBLANK('Liste élèves'!B18),"",IF(NOT(AND(ISERROR(MATCH("A",'Saisie résultats'!BL16:BN16,0)),ISERROR(MATCH("A",'Saisie résultats'!CW16:CY16,0)))),"A",SUM('Saisie résultats'!BL16:BN16,'Saisie résultats'!CW16:CY16)))</f>
      </c>
      <c r="N17" s="33" t="b">
        <f>AND(NOT(ISBLANK('Liste élèves'!B18)),COUNTA('Saisie résultats'!D16:CY16)&lt;&gt;100)</f>
        <v>0</v>
      </c>
      <c r="O17" s="33">
        <f>COUNTBLANK('Saisie résultats'!D16:CY16)-O$9</f>
        <v>100</v>
      </c>
      <c r="P17" s="33" t="b">
        <f t="shared" si="2"/>
        <v>1</v>
      </c>
      <c r="Q17" s="33">
        <f>IF(ISBLANK('Liste élèves'!B18),"",IF(OR(ISTEXT(D17),ISTEXT(E17),ISTEXT(F17),ISTEXT(G17),ISTEXT(H17)),"",SUM(D17:H17)))</f>
      </c>
      <c r="R17" s="33">
        <f>IF(ISBLANK('Liste élèves'!B18),"",IF(OR(ISTEXT(I17),ISTEXT(J17),ISTEXT(K17),ISTEXT(L17),ISTEXT(M17)),"",SUM(I17:M17)))</f>
      </c>
      <c r="IS17" s="7"/>
    </row>
    <row r="18" spans="2:253" s="33" customFormat="1" ht="15" customHeight="1">
      <c r="B18" s="46">
        <v>9</v>
      </c>
      <c r="C18" s="30">
        <f>IF(ISBLANK('Liste élèves'!B19),"",('Liste élèves'!B19))</f>
      </c>
      <c r="D18" s="47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47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47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47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47">
        <f>IF(ISBLANK('Liste élèves'!B19),"",IF(NOT(AND(ISERROR(MATCH("A",'Saisie résultats'!AE17:AH17,0)),ISERROR(MATCH("A","$'saisie résultats'.f11al9":AM17,0)),ISERROR(MATCH("A",'Saisie résultats'!AV17:AX17,0)))),"A",SUM('Saisie résultats'!AE17:AH17,'Saisie résultats'!AL17:AM17,'Saisie résultats'!AU17:AX17)))</f>
      </c>
      <c r="I18" s="47">
        <f>IF(ISBLANK('Liste élèves'!B19),"",IF(NOT(AND(ISERROR(MATCH("A",'Saisie résultats'!BO17:BS17,0)),ISERROR(MATCH("A",'Saisie résultats'!BV17:BX17,0)))),"A",SUM('Saisie résultats'!BO17:BS17,'Saisie résultats'!BV17:BX17)))</f>
      </c>
      <c r="J18" s="47">
        <f>IF(ISBLANK('Liste élèves'!B19),"",IF(NOT(AND(ISERROR(MATCH("A",'Saisie résultats'!BT17:BU17,0)),ISERROR(MATCH("A",'Saisie résultats'!BY17:CH17,0)))),"A",SUM('Saisie résultats'!BT17:BU17,'Saisie résultats'!BY17:CH17)))</f>
      </c>
      <c r="K18" s="47">
        <f>IF(ISBLANK('Liste élèves'!B19),"",IF(NOT(AND(ISERROR(MATCH("A",'Saisie résultats'!CL17:CR17,0)))),"A",SUM('Saisie résultats'!CL17:CR17)))</f>
      </c>
      <c r="L18" s="47">
        <f>IF(ISBLANK('Liste élèves'!B19),"",IF(NOT(AND(ISERROR(MATCH("A",'Saisie résultats'!CI17:CK17,0)),ISERROR(MATCH("A",'Saisie résultats'!CS17:CV17,0)))),"A",SUM('Saisie résultats'!CI17:CK17,'Saisie résultats'!CS17:CV17)))</f>
      </c>
      <c r="M18" s="47">
        <f>IF(ISBLANK('Liste élèves'!B19),"",IF(NOT(AND(ISERROR(MATCH("A",'Saisie résultats'!BL17:BN17,0)),ISERROR(MATCH("A",'Saisie résultats'!CW17:CY17,0)))),"A",SUM('Saisie résultats'!BL17:BN17,'Saisie résultats'!CW17:CY17)))</f>
      </c>
      <c r="N18" s="33" t="b">
        <f>AND(NOT(ISBLANK('Liste élèves'!B19)),COUNTA('Saisie résultats'!D17:CY17)&lt;&gt;100)</f>
        <v>0</v>
      </c>
      <c r="O18" s="33">
        <f>COUNTBLANK('Saisie résultats'!D17:CY17)-O$9</f>
        <v>100</v>
      </c>
      <c r="P18" s="33" t="b">
        <f t="shared" si="2"/>
        <v>1</v>
      </c>
      <c r="Q18" s="33">
        <f>IF(ISBLANK('Liste élèves'!B19),"",IF(OR(ISTEXT(D18),ISTEXT(E18),ISTEXT(F18),ISTEXT(G18),ISTEXT(H18)),"",SUM(D18:H18)))</f>
      </c>
      <c r="R18" s="33">
        <f>IF(ISBLANK('Liste élèves'!B19),"",IF(OR(ISTEXT(I18),ISTEXT(J18),ISTEXT(K18),ISTEXT(L18),ISTEXT(M18)),"",SUM(I18:M18)))</f>
      </c>
      <c r="IS18" s="7"/>
    </row>
    <row r="19" spans="2:253" s="33" customFormat="1" ht="15" customHeight="1">
      <c r="B19" s="46">
        <v>10</v>
      </c>
      <c r="C19" s="30">
        <f>IF(ISBLANK('Liste élèves'!B20),"",('Liste élèves'!B20))</f>
      </c>
      <c r="D19" s="47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47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47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47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47">
        <f>IF(ISBLANK('Liste élèves'!B20),"",IF(NOT(AND(ISERROR(MATCH("A",'Saisie résultats'!AE18:AH18,0)),ISERROR(MATCH("A","$'saisie résultats'.f11al9":AM18,0)),ISERROR(MATCH("A",'Saisie résultats'!AV18:AX18,0)))),"A",SUM('Saisie résultats'!AE18:AH18,'Saisie résultats'!AL18:AM18,'Saisie résultats'!AU18:AX18)))</f>
      </c>
      <c r="I19" s="47">
        <f>IF(ISBLANK('Liste élèves'!B20),"",IF(NOT(AND(ISERROR(MATCH("A",'Saisie résultats'!BO18:BS18,0)),ISERROR(MATCH("A",'Saisie résultats'!BV18:BX18,0)))),"A",SUM('Saisie résultats'!BO18:BS18,'Saisie résultats'!BV18:BX18)))</f>
      </c>
      <c r="J19" s="47">
        <f>IF(ISBLANK('Liste élèves'!B20),"",IF(NOT(AND(ISERROR(MATCH("A",'Saisie résultats'!BT18:BU18,0)),ISERROR(MATCH("A",'Saisie résultats'!BY18:CH18,0)))),"A",SUM('Saisie résultats'!BT18:BU18,'Saisie résultats'!BY18:CH18)))</f>
      </c>
      <c r="K19" s="47">
        <f>IF(ISBLANK('Liste élèves'!B20),"",IF(NOT(AND(ISERROR(MATCH("A",'Saisie résultats'!CL18:CR18,0)))),"A",SUM('Saisie résultats'!CL18:CR18)))</f>
      </c>
      <c r="L19" s="47">
        <f>IF(ISBLANK('Liste élèves'!B20),"",IF(NOT(AND(ISERROR(MATCH("A",'Saisie résultats'!CI18:CK18,0)),ISERROR(MATCH("A",'Saisie résultats'!CS18:CV18,0)))),"A",SUM('Saisie résultats'!CI18:CK18,'Saisie résultats'!CS18:CV18)))</f>
      </c>
      <c r="M19" s="47">
        <f>IF(ISBLANK('Liste élèves'!B20),"",IF(NOT(AND(ISERROR(MATCH("A",'Saisie résultats'!BL18:BN18,0)),ISERROR(MATCH("A",'Saisie résultats'!CW18:CY18,0)))),"A",SUM('Saisie résultats'!BL18:BN18,'Saisie résultats'!CW18:CY18)))</f>
      </c>
      <c r="N19" s="33" t="b">
        <f>AND(NOT(ISBLANK('Liste élèves'!B20)),COUNTA('Saisie résultats'!D18:CY18)&lt;&gt;100)</f>
        <v>0</v>
      </c>
      <c r="O19" s="33">
        <f>COUNTBLANK('Saisie résultats'!D18:CY18)-O$9</f>
        <v>100</v>
      </c>
      <c r="P19" s="33" t="b">
        <f t="shared" si="2"/>
        <v>1</v>
      </c>
      <c r="Q19" s="33">
        <f>IF(ISBLANK('Liste élèves'!B20),"",IF(OR(ISTEXT(D19),ISTEXT(E19),ISTEXT(F19),ISTEXT(G19),ISTEXT(H19)),"",SUM(D19:H19)))</f>
      </c>
      <c r="R19" s="33">
        <f>IF(ISBLANK('Liste élèves'!B20),"",IF(OR(ISTEXT(I19),ISTEXT(J19),ISTEXT(K19),ISTEXT(L19),ISTEXT(M19)),"",SUM(I19:M19)))</f>
      </c>
      <c r="IS19" s="7"/>
    </row>
    <row r="20" spans="2:253" s="33" customFormat="1" ht="15" customHeight="1">
      <c r="B20" s="46">
        <v>11</v>
      </c>
      <c r="C20" s="30">
        <f>IF(ISBLANK('Liste élèves'!B21),"",('Liste élèves'!B21))</f>
      </c>
      <c r="D20" s="47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47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47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47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47">
        <f>IF(ISBLANK('Liste élèves'!B21),"",IF(NOT(AND(ISERROR(MATCH("A",'Saisie résultats'!AE19:AH19,0)),ISERROR(MATCH("A","$'saisie résultats'.f11al9":AM19,0)),ISERROR(MATCH("A",'Saisie résultats'!AV19:AX19,0)))),"A",SUM('Saisie résultats'!AE19:AH19,'Saisie résultats'!AL19:AM19,'Saisie résultats'!AU19:AX19)))</f>
      </c>
      <c r="I20" s="47">
        <f>IF(ISBLANK('Liste élèves'!B21),"",IF(NOT(AND(ISERROR(MATCH("A",'Saisie résultats'!BO19:BS19,0)),ISERROR(MATCH("A",'Saisie résultats'!BV19:BX19,0)))),"A",SUM('Saisie résultats'!BO19:BS19,'Saisie résultats'!BV19:BX19)))</f>
      </c>
      <c r="J20" s="47">
        <f>IF(ISBLANK('Liste élèves'!B21),"",IF(NOT(AND(ISERROR(MATCH("A",'Saisie résultats'!BT19:BU19,0)),ISERROR(MATCH("A",'Saisie résultats'!BY19:CH19,0)))),"A",SUM('Saisie résultats'!BT19:BU19,'Saisie résultats'!BY19:CH19)))</f>
      </c>
      <c r="K20" s="47">
        <f>IF(ISBLANK('Liste élèves'!B21),"",IF(NOT(AND(ISERROR(MATCH("A",'Saisie résultats'!CL19:CR19,0)))),"A",SUM('Saisie résultats'!CL19:CR19)))</f>
      </c>
      <c r="L20" s="47">
        <f>IF(ISBLANK('Liste élèves'!B21),"",IF(NOT(AND(ISERROR(MATCH("A",'Saisie résultats'!CI19:CK19,0)),ISERROR(MATCH("A",'Saisie résultats'!CS19:CV19,0)))),"A",SUM('Saisie résultats'!CI19:CK19,'Saisie résultats'!CS19:CV19)))</f>
      </c>
      <c r="M20" s="47">
        <f>IF(ISBLANK('Liste élèves'!B21),"",IF(NOT(AND(ISERROR(MATCH("A",'Saisie résultats'!BL19:BN19,0)),ISERROR(MATCH("A",'Saisie résultats'!CW19:CY19,0)))),"A",SUM('Saisie résultats'!BL19:BN19,'Saisie résultats'!CW19:CY19)))</f>
      </c>
      <c r="N20" s="33" t="b">
        <f>AND(NOT(ISBLANK('Liste élèves'!B21)),COUNTA('Saisie résultats'!D19:CY19)&lt;&gt;100)</f>
        <v>0</v>
      </c>
      <c r="O20" s="33">
        <f>COUNTBLANK('Saisie résultats'!D19:CY19)-O$9</f>
        <v>100</v>
      </c>
      <c r="P20" s="33" t="b">
        <f t="shared" si="2"/>
        <v>1</v>
      </c>
      <c r="Q20" s="33">
        <f>IF(ISBLANK('Liste élèves'!B21),"",IF(OR(ISTEXT(D20),ISTEXT(E20),ISTEXT(F20),ISTEXT(G20),ISTEXT(H20)),"",SUM(D20:H20)))</f>
      </c>
      <c r="R20" s="33">
        <f>IF(ISBLANK('Liste élèves'!B21),"",IF(OR(ISTEXT(I20),ISTEXT(J20),ISTEXT(K20),ISTEXT(L20),ISTEXT(M20)),"",SUM(I20:M20)))</f>
      </c>
      <c r="IS20" s="7"/>
    </row>
    <row r="21" spans="2:253" s="33" customFormat="1" ht="15" customHeight="1">
      <c r="B21" s="46">
        <v>12</v>
      </c>
      <c r="C21" s="30">
        <f>IF(ISBLANK('Liste élèves'!B22),"",('Liste élèves'!B22))</f>
      </c>
      <c r="D21" s="47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47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47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47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47">
        <f>IF(ISBLANK('Liste élèves'!B22),"",IF(NOT(AND(ISERROR(MATCH("A",'Saisie résultats'!AE20:AH20,0)),ISERROR(MATCH("A","$'saisie résultats'.f11al9":AM20,0)),ISERROR(MATCH("A",'Saisie résultats'!AV20:AX20,0)))),"A",SUM('Saisie résultats'!AE20:AH20,'Saisie résultats'!AL20:AM20,'Saisie résultats'!AU20:AX20)))</f>
      </c>
      <c r="I21" s="47">
        <f>IF(ISBLANK('Liste élèves'!B22),"",IF(NOT(AND(ISERROR(MATCH("A",'Saisie résultats'!BO20:BS20,0)),ISERROR(MATCH("A",'Saisie résultats'!BV20:BX20,0)))),"A",SUM('Saisie résultats'!BO20:BS20,'Saisie résultats'!BV20:BX20)))</f>
      </c>
      <c r="J21" s="47">
        <f>IF(ISBLANK('Liste élèves'!B22),"",IF(NOT(AND(ISERROR(MATCH("A",'Saisie résultats'!BT20:BU20,0)),ISERROR(MATCH("A",'Saisie résultats'!BY20:CH20,0)))),"A",SUM('Saisie résultats'!BT20:BU20,'Saisie résultats'!BY20:CH20)))</f>
      </c>
      <c r="K21" s="47">
        <f>IF(ISBLANK('Liste élèves'!B22),"",IF(NOT(AND(ISERROR(MATCH("A",'Saisie résultats'!CL20:CR20,0)))),"A",SUM('Saisie résultats'!CL20:CR20)))</f>
      </c>
      <c r="L21" s="47">
        <f>IF(ISBLANK('Liste élèves'!B22),"",IF(NOT(AND(ISERROR(MATCH("A",'Saisie résultats'!CI20:CK20,0)),ISERROR(MATCH("A",'Saisie résultats'!CS20:CV20,0)))),"A",SUM('Saisie résultats'!CI20:CK20,'Saisie résultats'!CS20:CV20)))</f>
      </c>
      <c r="M21" s="47">
        <f>IF(ISBLANK('Liste élèves'!B22),"",IF(NOT(AND(ISERROR(MATCH("A",'Saisie résultats'!BL20:BN20,0)),ISERROR(MATCH("A",'Saisie résultats'!CW20:CY20,0)))),"A",SUM('Saisie résultats'!BL20:BN20,'Saisie résultats'!CW20:CY20)))</f>
      </c>
      <c r="N21" s="33" t="b">
        <f>AND(NOT(ISBLANK('Liste élèves'!B22)),COUNTA('Saisie résultats'!D20:CY20)&lt;&gt;100)</f>
        <v>0</v>
      </c>
      <c r="O21" s="33">
        <f>COUNTBLANK('Saisie résultats'!D20:CY20)-O$9</f>
        <v>100</v>
      </c>
      <c r="P21" s="33" t="b">
        <f t="shared" si="2"/>
        <v>1</v>
      </c>
      <c r="Q21" s="33">
        <f>IF(ISBLANK('Liste élèves'!B22),"",IF(OR(ISTEXT(D21),ISTEXT(E21),ISTEXT(F21),ISTEXT(G21),ISTEXT(H21)),"",SUM(D21:H21)))</f>
      </c>
      <c r="R21" s="33">
        <f>IF(ISBLANK('Liste élèves'!B22),"",IF(OR(ISTEXT(I21),ISTEXT(J21),ISTEXT(K21),ISTEXT(L21),ISTEXT(M21)),"",SUM(I21:M21)))</f>
      </c>
      <c r="IS21" s="7"/>
    </row>
    <row r="22" spans="2:253" s="33" customFormat="1" ht="15" customHeight="1">
      <c r="B22" s="46">
        <v>13</v>
      </c>
      <c r="C22" s="30">
        <f>IF(ISBLANK('Liste élèves'!B23),"",('Liste élèves'!B23))</f>
      </c>
      <c r="D22" s="47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47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47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47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47">
        <f>IF(ISBLANK('Liste élèves'!B23),"",IF(NOT(AND(ISERROR(MATCH("A",'Saisie résultats'!AE21:AH21,0)),ISERROR(MATCH("A","$'saisie résultats'.f11al9":AM21,0)),ISERROR(MATCH("A",'Saisie résultats'!AV21:AX21,0)))),"A",SUM('Saisie résultats'!AE21:AH21,'Saisie résultats'!AL21:AM21,'Saisie résultats'!AU21:AX21)))</f>
      </c>
      <c r="I22" s="47">
        <f>IF(ISBLANK('Liste élèves'!B23),"",IF(NOT(AND(ISERROR(MATCH("A",'Saisie résultats'!BO21:BS21,0)),ISERROR(MATCH("A",'Saisie résultats'!BV21:BX21,0)))),"A",SUM('Saisie résultats'!BO21:BS21,'Saisie résultats'!BV21:BX21)))</f>
      </c>
      <c r="J22" s="47">
        <f>IF(ISBLANK('Liste élèves'!B23),"",IF(NOT(AND(ISERROR(MATCH("A",'Saisie résultats'!BT21:BU21,0)),ISERROR(MATCH("A",'Saisie résultats'!BY21:CH21,0)))),"A",SUM('Saisie résultats'!BT21:BU21,'Saisie résultats'!BY21:CH21)))</f>
      </c>
      <c r="K22" s="47">
        <f>IF(ISBLANK('Liste élèves'!B23),"",IF(NOT(AND(ISERROR(MATCH("A",'Saisie résultats'!CL21:CR21,0)))),"A",SUM('Saisie résultats'!CL21:CR21)))</f>
      </c>
      <c r="L22" s="47">
        <f>IF(ISBLANK('Liste élèves'!B23),"",IF(NOT(AND(ISERROR(MATCH("A",'Saisie résultats'!CI21:CK21,0)),ISERROR(MATCH("A",'Saisie résultats'!CS21:CV21,0)))),"A",SUM('Saisie résultats'!CI21:CK21,'Saisie résultats'!CS21:CV21)))</f>
      </c>
      <c r="M22" s="47">
        <f>IF(ISBLANK('Liste élèves'!B23),"",IF(NOT(AND(ISERROR(MATCH("A",'Saisie résultats'!BL21:BN21,0)),ISERROR(MATCH("A",'Saisie résultats'!CW21:CY21,0)))),"A",SUM('Saisie résultats'!BL21:BN21,'Saisie résultats'!CW21:CY21)))</f>
      </c>
      <c r="N22" s="33" t="b">
        <f>AND(NOT(ISBLANK('Liste élèves'!B23)),COUNTA('Saisie résultats'!D21:CY21)&lt;&gt;100)</f>
        <v>0</v>
      </c>
      <c r="O22" s="33">
        <f>COUNTBLANK('Saisie résultats'!D21:CY21)-O$9</f>
        <v>100</v>
      </c>
      <c r="P22" s="33" t="b">
        <f t="shared" si="2"/>
        <v>1</v>
      </c>
      <c r="Q22" s="33">
        <f>IF(ISBLANK('Liste élèves'!B23),"",IF(OR(ISTEXT(D22),ISTEXT(E22),ISTEXT(F22),ISTEXT(G22),ISTEXT(H22)),"",SUM(D22:H22)))</f>
      </c>
      <c r="R22" s="33">
        <f>IF(ISBLANK('Liste élèves'!B23),"",IF(OR(ISTEXT(I22),ISTEXT(J22),ISTEXT(K22),ISTEXT(L22),ISTEXT(M22)),"",SUM(I22:M22)))</f>
      </c>
      <c r="IS22" s="7"/>
    </row>
    <row r="23" spans="2:253" s="33" customFormat="1" ht="15" customHeight="1">
      <c r="B23" s="46">
        <v>14</v>
      </c>
      <c r="C23" s="30">
        <f>IF(ISBLANK('Liste élèves'!B24),"",('Liste élèves'!B24))</f>
      </c>
      <c r="D23" s="47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47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47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47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47">
        <f>IF(ISBLANK('Liste élèves'!B24),"",IF(NOT(AND(ISERROR(MATCH("A",'Saisie résultats'!AE22:AH22,0)),ISERROR(MATCH("A","$'saisie résultats'.f11al9":AM22,0)),ISERROR(MATCH("A",'Saisie résultats'!AV22:AX22,0)))),"A",SUM('Saisie résultats'!AE22:AH22,'Saisie résultats'!AL22:AM22,'Saisie résultats'!AU22:AX22)))</f>
      </c>
      <c r="I23" s="47">
        <f>IF(ISBLANK('Liste élèves'!B24),"",IF(NOT(AND(ISERROR(MATCH("A",'Saisie résultats'!BO22:BS22,0)),ISERROR(MATCH("A",'Saisie résultats'!BV22:BX22,0)))),"A",SUM('Saisie résultats'!BO22:BS22,'Saisie résultats'!BV22:BX22)))</f>
      </c>
      <c r="J23" s="47">
        <f>IF(ISBLANK('Liste élèves'!B24),"",IF(NOT(AND(ISERROR(MATCH("A",'Saisie résultats'!BT22:BU22,0)),ISERROR(MATCH("A",'Saisie résultats'!BY22:CH22,0)))),"A",SUM('Saisie résultats'!BT22:BU22,'Saisie résultats'!BY22:CH22)))</f>
      </c>
      <c r="K23" s="47">
        <f>IF(ISBLANK('Liste élèves'!B24),"",IF(NOT(AND(ISERROR(MATCH("A",'Saisie résultats'!CL22:CR22,0)))),"A",SUM('Saisie résultats'!CL22:CR22)))</f>
      </c>
      <c r="L23" s="47">
        <f>IF(ISBLANK('Liste élèves'!B24),"",IF(NOT(AND(ISERROR(MATCH("A",'Saisie résultats'!CI22:CK22,0)),ISERROR(MATCH("A",'Saisie résultats'!CS22:CV22,0)))),"A",SUM('Saisie résultats'!CI22:CK22,'Saisie résultats'!CS22:CV22)))</f>
      </c>
      <c r="M23" s="47">
        <f>IF(ISBLANK('Liste élèves'!B24),"",IF(NOT(AND(ISERROR(MATCH("A",'Saisie résultats'!BL22:BN22,0)),ISERROR(MATCH("A",'Saisie résultats'!CW22:CY22,0)))),"A",SUM('Saisie résultats'!BL22:BN22,'Saisie résultats'!CW22:CY22)))</f>
      </c>
      <c r="N23" s="33" t="b">
        <f>AND(NOT(ISBLANK('Liste élèves'!B24)),COUNTA('Saisie résultats'!D22:CY22)&lt;&gt;100)</f>
        <v>0</v>
      </c>
      <c r="O23" s="33">
        <f>COUNTBLANK('Saisie résultats'!D22:CY22)-O$9</f>
        <v>100</v>
      </c>
      <c r="P23" s="33" t="b">
        <f t="shared" si="2"/>
        <v>1</v>
      </c>
      <c r="Q23" s="33">
        <f>IF(ISBLANK('Liste élèves'!B24),"",IF(OR(ISTEXT(D23),ISTEXT(E23),ISTEXT(F23),ISTEXT(G23),ISTEXT(H23)),"",SUM(D23:H23)))</f>
      </c>
      <c r="R23" s="33">
        <f>IF(ISBLANK('Liste élèves'!B24),"",IF(OR(ISTEXT(I23),ISTEXT(J23),ISTEXT(K23),ISTEXT(L23),ISTEXT(M23)),"",SUM(I23:M23)))</f>
      </c>
      <c r="S23" s="33">
        <f>SUM('Saisie résultats'!D18:I18,'Saisie résultats'!X18:AB18,'Saisie résultats'!AD18,'Saisie résultats'!BI18:BK18)</f>
        <v>0</v>
      </c>
      <c r="IS23" s="7"/>
    </row>
    <row r="24" spans="2:253" s="33" customFormat="1" ht="15" customHeight="1">
      <c r="B24" s="46">
        <v>15</v>
      </c>
      <c r="C24" s="30">
        <f>IF(ISBLANK('Liste élèves'!B25),"",('Liste élèves'!B25))</f>
      </c>
      <c r="D24" s="47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47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47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47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47">
        <f>IF(ISBLANK('Liste élèves'!B25),"",IF(NOT(AND(ISERROR(MATCH("A",'Saisie résultats'!AE23:AH23,0)),ISERROR(MATCH("A","$'saisie résultats'.f11al9":AM23,0)),ISERROR(MATCH("A",'Saisie résultats'!AV23:AX23,0)))),"A",SUM('Saisie résultats'!AE23:AH23,'Saisie résultats'!AL23:AM23,'Saisie résultats'!AU23:AX23)))</f>
      </c>
      <c r="I24" s="47">
        <f>IF(ISBLANK('Liste élèves'!B25),"",IF(NOT(AND(ISERROR(MATCH("A",'Saisie résultats'!BO23:BS23,0)),ISERROR(MATCH("A",'Saisie résultats'!BV23:BX23,0)))),"A",SUM('Saisie résultats'!BO23:BS23,'Saisie résultats'!BV23:BX23)))</f>
      </c>
      <c r="J24" s="47">
        <f>IF(ISBLANK('Liste élèves'!B25),"",IF(NOT(AND(ISERROR(MATCH("A",'Saisie résultats'!BT23:BU23,0)),ISERROR(MATCH("A",'Saisie résultats'!BY23:CH23,0)))),"A",SUM('Saisie résultats'!BT23:BU23,'Saisie résultats'!BY23:CH23)))</f>
      </c>
      <c r="K24" s="47">
        <f>IF(ISBLANK('Liste élèves'!B25),"",IF(NOT(AND(ISERROR(MATCH("A",'Saisie résultats'!CL23:CR23,0)))),"A",SUM('Saisie résultats'!CL23:CR23)))</f>
      </c>
      <c r="L24" s="47">
        <f>IF(ISBLANK('Liste élèves'!B25),"",IF(NOT(AND(ISERROR(MATCH("A",'Saisie résultats'!CI23:CK23,0)),ISERROR(MATCH("A",'Saisie résultats'!CS23:CV23,0)))),"A",SUM('Saisie résultats'!CI23:CK23,'Saisie résultats'!CS23:CV23)))</f>
      </c>
      <c r="M24" s="47">
        <f>IF(ISBLANK('Liste élèves'!B25),"",IF(NOT(AND(ISERROR(MATCH("A",'Saisie résultats'!BL23:BN23,0)),ISERROR(MATCH("A",'Saisie résultats'!CW23:CY23,0)))),"A",SUM('Saisie résultats'!BL23:BN23,'Saisie résultats'!CW23:CY23)))</f>
      </c>
      <c r="N24" s="33" t="b">
        <f>AND(NOT(ISBLANK('Liste élèves'!B25)),COUNTA('Saisie résultats'!D23:CY23)&lt;&gt;100)</f>
        <v>0</v>
      </c>
      <c r="O24" s="33">
        <f>COUNTBLANK('Saisie résultats'!D23:CY23)-O$9</f>
        <v>100</v>
      </c>
      <c r="P24" s="33" t="b">
        <f t="shared" si="2"/>
        <v>1</v>
      </c>
      <c r="Q24" s="33">
        <f>IF(ISBLANK('Liste élèves'!B25),"",IF(OR(ISTEXT(D24),ISTEXT(E24),ISTEXT(F24),ISTEXT(G24),ISTEXT(H24)),"",SUM(D24:H24)))</f>
      </c>
      <c r="R24" s="33">
        <f>IF(ISBLANK('Liste élèves'!B25),"",IF(OR(ISTEXT(I24),ISTEXT(J24),ISTEXT(K24),ISTEXT(L24),ISTEXT(M24)),"",SUM(I24:M24)))</f>
      </c>
      <c r="S24" s="33">
        <f>COUNTA('Saisie résultats'!D9:I9,'Saisie résultats'!X9:AB9,'Saisie résultats'!AD9,'Saisie résultats'!BI9:BK9)</f>
        <v>0</v>
      </c>
      <c r="IS24" s="7"/>
    </row>
    <row r="25" spans="2:253" s="33" customFormat="1" ht="15" customHeight="1">
      <c r="B25" s="46">
        <v>16</v>
      </c>
      <c r="C25" s="30">
        <f>IF(ISBLANK('Liste élèves'!B26),"",('Liste élèves'!B26))</f>
      </c>
      <c r="D25" s="47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47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47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47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47">
        <f>IF(ISBLANK('Liste élèves'!B26),"",IF(NOT(AND(ISERROR(MATCH("A",'Saisie résultats'!AE24:AH24,0)),ISERROR(MATCH("A","$'saisie résultats'.f11al9":AM24,0)),ISERROR(MATCH("A",'Saisie résultats'!AV24:AX24,0)))),"A",SUM('Saisie résultats'!AE24:AH24,'Saisie résultats'!AL24:AM24,'Saisie résultats'!AU24:AX24)))</f>
      </c>
      <c r="I25" s="47">
        <f>IF(ISBLANK('Liste élèves'!B26),"",IF(NOT(AND(ISERROR(MATCH("A",'Saisie résultats'!BO24:BS24,0)),ISERROR(MATCH("A",'Saisie résultats'!BV24:BX24,0)))),"A",SUM('Saisie résultats'!BO24:BS24,'Saisie résultats'!BV24:BX24)))</f>
      </c>
      <c r="J25" s="47">
        <f>IF(ISBLANK('Liste élèves'!B26),"",IF(NOT(AND(ISERROR(MATCH("A",'Saisie résultats'!BT24:BU24,0)),ISERROR(MATCH("A",'Saisie résultats'!BY24:CH24,0)))),"A",SUM('Saisie résultats'!BT24:BU24,'Saisie résultats'!BY24:CH24)))</f>
      </c>
      <c r="K25" s="47">
        <f>IF(ISBLANK('Liste élèves'!B26),"",IF(NOT(AND(ISERROR(MATCH("A",'Saisie résultats'!CL24:CR24,0)))),"A",SUM('Saisie résultats'!CL24:CR24)))</f>
      </c>
      <c r="L25" s="47">
        <f>IF(ISBLANK('Liste élèves'!B26),"",IF(NOT(AND(ISERROR(MATCH("A",'Saisie résultats'!CI24:CK24,0)),ISERROR(MATCH("A",'Saisie résultats'!CS24:CV24,0)))),"A",SUM('Saisie résultats'!CI24:CK24,'Saisie résultats'!CS24:CV24)))</f>
      </c>
      <c r="M25" s="47">
        <f>IF(ISBLANK('Liste élèves'!B26),"",IF(NOT(AND(ISERROR(MATCH("A",'Saisie résultats'!BL24:BN24,0)),ISERROR(MATCH("A",'Saisie résultats'!CW24:CY24,0)))),"A",SUM('Saisie résultats'!BL24:BN24,'Saisie résultats'!CW24:CY24)))</f>
      </c>
      <c r="N25" s="33" t="b">
        <f>AND(NOT(ISBLANK('Liste élèves'!B26)),COUNTA('Saisie résultats'!D24:CY24)&lt;&gt;100)</f>
        <v>0</v>
      </c>
      <c r="O25" s="33">
        <f>COUNTBLANK('Saisie résultats'!D24:CY24)-O$9</f>
        <v>100</v>
      </c>
      <c r="P25" s="33" t="b">
        <f t="shared" si="2"/>
        <v>1</v>
      </c>
      <c r="Q25" s="33">
        <f>IF(ISBLANK('Liste élèves'!B26),"",IF(OR(ISTEXT(D25),ISTEXT(E25),ISTEXT(F25),ISTEXT(G25),ISTEXT(H25)),"",SUM(D25:H25)))</f>
      </c>
      <c r="R25" s="33">
        <f>IF(ISBLANK('Liste élèves'!B26),"",IF(OR(ISTEXT(I25),ISTEXT(J25),ISTEXT(K25),ISTEXT(L25),ISTEXT(M25)),"",SUM(I25:M25)))</f>
      </c>
      <c r="IS25" s="7"/>
    </row>
    <row r="26" spans="2:253" s="33" customFormat="1" ht="15" customHeight="1">
      <c r="B26" s="46">
        <v>17</v>
      </c>
      <c r="C26" s="30">
        <f>IF(ISBLANK('Liste élèves'!B27),"",('Liste élèves'!B27))</f>
      </c>
      <c r="D26" s="47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47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47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47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47">
        <f>IF(ISBLANK('Liste élèves'!B27),"",IF(NOT(AND(ISERROR(MATCH("A",'Saisie résultats'!AE25:AH25,0)),ISERROR(MATCH("A","$'saisie résultats'.f11al9":AM25,0)),ISERROR(MATCH("A",'Saisie résultats'!AV25:AX25,0)))),"A",SUM('Saisie résultats'!AE25:AH25,'Saisie résultats'!AL25:AM25,'Saisie résultats'!AU25:AX25)))</f>
      </c>
      <c r="I26" s="47">
        <f>IF(ISBLANK('Liste élèves'!B27),"",IF(NOT(AND(ISERROR(MATCH("A",'Saisie résultats'!BO25:BS25,0)),ISERROR(MATCH("A",'Saisie résultats'!BV25:BX25,0)))),"A",SUM('Saisie résultats'!BO25:BS25,'Saisie résultats'!BV25:BX25)))</f>
      </c>
      <c r="J26" s="47">
        <f>IF(ISBLANK('Liste élèves'!B27),"",IF(NOT(AND(ISERROR(MATCH("A",'Saisie résultats'!BT25:BU25,0)),ISERROR(MATCH("A",'Saisie résultats'!BY25:CH25,0)))),"A",SUM('Saisie résultats'!BT25:BU25,'Saisie résultats'!BY25:CH25)))</f>
      </c>
      <c r="K26" s="47">
        <f>IF(ISBLANK('Liste élèves'!B27),"",IF(NOT(AND(ISERROR(MATCH("A",'Saisie résultats'!CL25:CR25,0)))),"A",SUM('Saisie résultats'!CL25:CR25)))</f>
      </c>
      <c r="L26" s="47">
        <f>IF(ISBLANK('Liste élèves'!B27),"",IF(NOT(AND(ISERROR(MATCH("A",'Saisie résultats'!CI25:CK25,0)),ISERROR(MATCH("A",'Saisie résultats'!CS25:CV25,0)))),"A",SUM('Saisie résultats'!CI25:CK25,'Saisie résultats'!CS25:CV25)))</f>
      </c>
      <c r="M26" s="47">
        <f>IF(ISBLANK('Liste élèves'!B27),"",IF(NOT(AND(ISERROR(MATCH("A",'Saisie résultats'!BL25:BN25,0)),ISERROR(MATCH("A",'Saisie résultats'!CW25:CY25,0)))),"A",SUM('Saisie résultats'!BL25:BN25,'Saisie résultats'!CW25:CY25)))</f>
      </c>
      <c r="N26" s="33" t="b">
        <f>AND(NOT(ISBLANK('Liste élèves'!B27)),COUNTA('Saisie résultats'!D25:CY25)&lt;&gt;100)</f>
        <v>0</v>
      </c>
      <c r="O26" s="33">
        <f>COUNTBLANK('Saisie résultats'!D25:CY25)-O$9</f>
        <v>100</v>
      </c>
      <c r="P26" s="33" t="b">
        <f t="shared" si="2"/>
        <v>1</v>
      </c>
      <c r="Q26" s="33">
        <f>IF(ISBLANK('Liste élèves'!B27),"",IF(OR(ISTEXT(D26),ISTEXT(E26),ISTEXT(F26),ISTEXT(G26),ISTEXT(H26)),"",SUM(D26:H26)))</f>
      </c>
      <c r="R26" s="33">
        <f>IF(ISBLANK('Liste élèves'!B27),"",IF(OR(ISTEXT(I26),ISTEXT(J26),ISTEXT(K26),ISTEXT(L26),ISTEXT(M26)),"",SUM(I26:M26)))</f>
      </c>
      <c r="S26" s="33" t="b">
        <f>NOT(P10:P159)</f>
        <v>0</v>
      </c>
      <c r="IS26" s="7"/>
    </row>
    <row r="27" spans="2:253" s="33" customFormat="1" ht="15" customHeight="1">
      <c r="B27" s="46">
        <v>18</v>
      </c>
      <c r="C27" s="30">
        <f>IF(ISBLANK('Liste élèves'!B28),"",('Liste élèves'!B28))</f>
      </c>
      <c r="D27" s="47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47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47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47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47">
        <f>IF(ISBLANK('Liste élèves'!B28),"",IF(NOT(AND(ISERROR(MATCH("A",'Saisie résultats'!AE26:AH26,0)),ISERROR(MATCH("A","$'saisie résultats'.f11al9":AM26,0)),ISERROR(MATCH("A",'Saisie résultats'!AV26:AX26,0)))),"A",SUM('Saisie résultats'!AE26:AH26,'Saisie résultats'!AL26:AM26,'Saisie résultats'!AU26:AX26)))</f>
      </c>
      <c r="I27" s="47">
        <f>IF(ISBLANK('Liste élèves'!B28),"",IF(NOT(AND(ISERROR(MATCH("A",'Saisie résultats'!BO26:BS26,0)),ISERROR(MATCH("A",'Saisie résultats'!BV26:BX26,0)))),"A",SUM('Saisie résultats'!BO26:BS26,'Saisie résultats'!BV26:BX26)))</f>
      </c>
      <c r="J27" s="47">
        <f>IF(ISBLANK('Liste élèves'!B28),"",IF(NOT(AND(ISERROR(MATCH("A",'Saisie résultats'!BT26:BU26,0)),ISERROR(MATCH("A",'Saisie résultats'!BY26:CH26,0)))),"A",SUM('Saisie résultats'!BT26:BU26,'Saisie résultats'!BY26:CH26)))</f>
      </c>
      <c r="K27" s="47">
        <f>IF(ISBLANK('Liste élèves'!B28),"",IF(NOT(AND(ISERROR(MATCH("A",'Saisie résultats'!CL26:CR26,0)))),"A",SUM('Saisie résultats'!CL26:CR26)))</f>
      </c>
      <c r="L27" s="47">
        <f>IF(ISBLANK('Liste élèves'!B28),"",IF(NOT(AND(ISERROR(MATCH("A",'Saisie résultats'!CI26:CK26,0)),ISERROR(MATCH("A",'Saisie résultats'!CS26:CV26,0)))),"A",SUM('Saisie résultats'!CI26:CK26,'Saisie résultats'!CS26:CV26)))</f>
      </c>
      <c r="M27" s="47">
        <f>IF(ISBLANK('Liste élèves'!B28),"",IF(NOT(AND(ISERROR(MATCH("A",'Saisie résultats'!BL26:BN26,0)),ISERROR(MATCH("A",'Saisie résultats'!CW26:CY26,0)))),"A",SUM('Saisie résultats'!BL26:BN26,'Saisie résultats'!CW26:CY26)))</f>
      </c>
      <c r="N27" s="33" t="b">
        <f>AND(NOT(ISBLANK('Liste élèves'!B28)),COUNTA('Saisie résultats'!D26:CY26)&lt;&gt;100)</f>
        <v>0</v>
      </c>
      <c r="O27" s="33">
        <f>COUNTBLANK('Saisie résultats'!D26:CY26)-O$9</f>
        <v>100</v>
      </c>
      <c r="P27" s="33" t="b">
        <f t="shared" si="2"/>
        <v>1</v>
      </c>
      <c r="Q27" s="33">
        <f>IF(ISBLANK('Liste élèves'!B28),"",IF(OR(ISTEXT(D27),ISTEXT(E27),ISTEXT(F27),ISTEXT(G27),ISTEXT(H27)),"",SUM(D27:H27)))</f>
      </c>
      <c r="R27" s="33">
        <f>IF(ISBLANK('Liste élèves'!B28),"",IF(OR(ISTEXT(I27),ISTEXT(J27),ISTEXT(K27),ISTEXT(L27),ISTEXT(M27)),"",SUM(I27:M27)))</f>
      </c>
      <c r="IS27" s="7"/>
    </row>
    <row r="28" spans="2:253" s="33" customFormat="1" ht="15" customHeight="1">
      <c r="B28" s="46">
        <v>19</v>
      </c>
      <c r="C28" s="30">
        <f>IF(ISBLANK('Liste élèves'!B29),"",('Liste élèves'!B29))</f>
      </c>
      <c r="D28" s="47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47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47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47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47">
        <f>IF(ISBLANK('Liste élèves'!B29),"",IF(NOT(AND(ISERROR(MATCH("A",'Saisie résultats'!AE27:AH27,0)),ISERROR(MATCH("A","$'saisie résultats'.f11al9":AM27,0)),ISERROR(MATCH("A",'Saisie résultats'!AV27:AX27,0)))),"A",SUM('Saisie résultats'!AE27:AH27,'Saisie résultats'!AL27:AM27,'Saisie résultats'!AU27:AX27)))</f>
      </c>
      <c r="I28" s="47">
        <f>IF(ISBLANK('Liste élèves'!B29),"",IF(NOT(AND(ISERROR(MATCH("A",'Saisie résultats'!BO27:BS27,0)),ISERROR(MATCH("A",'Saisie résultats'!BV27:BX27,0)))),"A",SUM('Saisie résultats'!BO27:BS27,'Saisie résultats'!BV27:BX27)))</f>
      </c>
      <c r="J28" s="47">
        <f>IF(ISBLANK('Liste élèves'!B29),"",IF(NOT(AND(ISERROR(MATCH("A",'Saisie résultats'!BT27:BU27,0)),ISERROR(MATCH("A",'Saisie résultats'!BY27:CH27,0)))),"A",SUM('Saisie résultats'!BT27:BU27,'Saisie résultats'!BY27:CH27)))</f>
      </c>
      <c r="K28" s="47">
        <f>IF(ISBLANK('Liste élèves'!B29),"",IF(NOT(AND(ISERROR(MATCH("A",'Saisie résultats'!CL27:CR27,0)))),"A",SUM('Saisie résultats'!CL27:CR27)))</f>
      </c>
      <c r="L28" s="47">
        <f>IF(ISBLANK('Liste élèves'!B29),"",IF(NOT(AND(ISERROR(MATCH("A",'Saisie résultats'!CI27:CK27,0)),ISERROR(MATCH("A",'Saisie résultats'!CS27:CV27,0)))),"A",SUM('Saisie résultats'!CI27:CK27,'Saisie résultats'!CS27:CV27)))</f>
      </c>
      <c r="M28" s="47">
        <f>IF(ISBLANK('Liste élèves'!B29),"",IF(NOT(AND(ISERROR(MATCH("A",'Saisie résultats'!BL27:BN27,0)),ISERROR(MATCH("A",'Saisie résultats'!CW27:CY27,0)))),"A",SUM('Saisie résultats'!BL27:BN27,'Saisie résultats'!CW27:CY27)))</f>
      </c>
      <c r="N28" s="33" t="b">
        <f>AND(NOT(ISBLANK('Liste élèves'!B29)),COUNTA('Saisie résultats'!D27:CY27)&lt;&gt;100)</f>
        <v>0</v>
      </c>
      <c r="O28" s="33">
        <f>COUNTBLANK('Saisie résultats'!D27:CY27)-O$9</f>
        <v>100</v>
      </c>
      <c r="P28" s="33" t="b">
        <f t="shared" si="2"/>
        <v>1</v>
      </c>
      <c r="Q28" s="33">
        <f>IF(ISBLANK('Liste élèves'!B29),"",IF(OR(ISTEXT(D28),ISTEXT(E28),ISTEXT(F28),ISTEXT(G28),ISTEXT(H28)),"",SUM(D28:H28)))</f>
      </c>
      <c r="R28" s="33">
        <f>IF(ISBLANK('Liste élèves'!B29),"",IF(OR(ISTEXT(I28),ISTEXT(J28),ISTEXT(K28),ISTEXT(L28),ISTEXT(M28)),"",SUM(I28:M28)))</f>
      </c>
      <c r="IS28" s="7"/>
    </row>
    <row r="29" spans="2:253" s="33" customFormat="1" ht="15" customHeight="1">
      <c r="B29" s="46">
        <v>20</v>
      </c>
      <c r="C29" s="30">
        <f>IF(ISBLANK('Liste élèves'!B30),"",('Liste élèves'!B30))</f>
      </c>
      <c r="D29" s="47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47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47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47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47">
        <f>IF(ISBLANK('Liste élèves'!B30),"",IF(NOT(AND(ISERROR(MATCH("A",'Saisie résultats'!AE28:AH28,0)),ISERROR(MATCH("A","$'saisie résultats'.f11al9":AM28,0)),ISERROR(MATCH("A",'Saisie résultats'!AV28:AX28,0)))),"A",SUM('Saisie résultats'!AE28:AH28,'Saisie résultats'!AL28:AM28,'Saisie résultats'!AU28:AX28)))</f>
      </c>
      <c r="I29" s="47">
        <f>IF(ISBLANK('Liste élèves'!B30),"",IF(NOT(AND(ISERROR(MATCH("A",'Saisie résultats'!BO28:BS28,0)),ISERROR(MATCH("A",'Saisie résultats'!BV28:BX28,0)))),"A",SUM('Saisie résultats'!BO28:BS28,'Saisie résultats'!BV28:BX28)))</f>
      </c>
      <c r="J29" s="47">
        <f>IF(ISBLANK('Liste élèves'!B30),"",IF(NOT(AND(ISERROR(MATCH("A",'Saisie résultats'!BT28:BU28,0)),ISERROR(MATCH("A",'Saisie résultats'!BY28:CH28,0)))),"A",SUM('Saisie résultats'!BT28:BU28,'Saisie résultats'!BY28:CH28)))</f>
      </c>
      <c r="K29" s="47">
        <f>IF(ISBLANK('Liste élèves'!B30),"",IF(NOT(AND(ISERROR(MATCH("A",'Saisie résultats'!CL28:CR28,0)))),"A",SUM('Saisie résultats'!CL28:CR28)))</f>
      </c>
      <c r="L29" s="47">
        <f>IF(ISBLANK('Liste élèves'!B30),"",IF(NOT(AND(ISERROR(MATCH("A",'Saisie résultats'!CI28:CK28,0)),ISERROR(MATCH("A",'Saisie résultats'!CS28:CV28,0)))),"A",SUM('Saisie résultats'!CI28:CK28,'Saisie résultats'!CS28:CV28)))</f>
      </c>
      <c r="M29" s="47">
        <f>IF(ISBLANK('Liste élèves'!B30),"",IF(NOT(AND(ISERROR(MATCH("A",'Saisie résultats'!BL28:BN28,0)),ISERROR(MATCH("A",'Saisie résultats'!CW28:CY28,0)))),"A",SUM('Saisie résultats'!BL28:BN28,'Saisie résultats'!CW28:CY28)))</f>
      </c>
      <c r="N29" s="33" t="b">
        <f>AND(NOT(ISBLANK('Liste élèves'!B30)),COUNTA('Saisie résultats'!D28:CY28)&lt;&gt;100)</f>
        <v>0</v>
      </c>
      <c r="O29" s="33">
        <f>COUNTBLANK('Saisie résultats'!D28:CY28)-O$9</f>
        <v>100</v>
      </c>
      <c r="P29" s="33" t="b">
        <f t="shared" si="2"/>
        <v>1</v>
      </c>
      <c r="Q29" s="33">
        <f>IF(ISBLANK('Liste élèves'!B30),"",IF(OR(ISTEXT(D29),ISTEXT(E29),ISTEXT(F29),ISTEXT(G29),ISTEXT(H29)),"",SUM(D29:H29)))</f>
      </c>
      <c r="R29" s="33">
        <f>IF(ISBLANK('Liste élèves'!B30),"",IF(OR(ISTEXT(I29),ISTEXT(J29),ISTEXT(K29),ISTEXT(L29),ISTEXT(M29)),"",SUM(I29:M29)))</f>
      </c>
      <c r="IS29" s="7"/>
    </row>
    <row r="30" spans="2:253" s="33" customFormat="1" ht="15" customHeight="1">
      <c r="B30" s="46">
        <v>21</v>
      </c>
      <c r="C30" s="30">
        <f>IF(ISBLANK('Liste élèves'!B31),"",('Liste élèves'!B31))</f>
      </c>
      <c r="D30" s="47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47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47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47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47">
        <f>IF(ISBLANK('Liste élèves'!B31),"",IF(NOT(AND(ISERROR(MATCH("A",'Saisie résultats'!AE29:AH29,0)),ISERROR(MATCH("A","$'saisie résultats'.f11al9":AM29,0)),ISERROR(MATCH("A",'Saisie résultats'!AV29:AX29,0)))),"A",SUM('Saisie résultats'!AE29:AH29,'Saisie résultats'!AL29:AM29,'Saisie résultats'!AU29:AX29)))</f>
      </c>
      <c r="I30" s="47">
        <f>IF(ISBLANK('Liste élèves'!B31),"",IF(NOT(AND(ISERROR(MATCH("A",'Saisie résultats'!BO29:BS29,0)),ISERROR(MATCH("A",'Saisie résultats'!BV29:BX29,0)))),"A",SUM('Saisie résultats'!BO29:BS29,'Saisie résultats'!BV29:BX29)))</f>
      </c>
      <c r="J30" s="47">
        <f>IF(ISBLANK('Liste élèves'!B31),"",IF(NOT(AND(ISERROR(MATCH("A",'Saisie résultats'!BT29:BU29,0)),ISERROR(MATCH("A",'Saisie résultats'!BY29:CH29,0)))),"A",SUM('Saisie résultats'!BT29:BU29,'Saisie résultats'!BY29:CH29)))</f>
      </c>
      <c r="K30" s="47">
        <f>IF(ISBLANK('Liste élèves'!B31),"",IF(NOT(AND(ISERROR(MATCH("A",'Saisie résultats'!CL29:CR29,0)))),"A",SUM('Saisie résultats'!CL29:CR29)))</f>
      </c>
      <c r="L30" s="47">
        <f>IF(ISBLANK('Liste élèves'!B31),"",IF(NOT(AND(ISERROR(MATCH("A",'Saisie résultats'!CI29:CK29,0)),ISERROR(MATCH("A",'Saisie résultats'!CS29:CV29,0)))),"A",SUM('Saisie résultats'!CI29:CK29,'Saisie résultats'!CS29:CV29)))</f>
      </c>
      <c r="M30" s="47">
        <f>IF(ISBLANK('Liste élèves'!B31),"",IF(NOT(AND(ISERROR(MATCH("A",'Saisie résultats'!BL29:BN29,0)),ISERROR(MATCH("A",'Saisie résultats'!CW29:CY29,0)))),"A",SUM('Saisie résultats'!BL29:BN29,'Saisie résultats'!CW29:CY29)))</f>
      </c>
      <c r="N30" s="33" t="b">
        <f>AND(NOT(ISBLANK('Liste élèves'!B31)),COUNTA('Saisie résultats'!D29:CY29)&lt;&gt;100)</f>
        <v>0</v>
      </c>
      <c r="O30" s="33">
        <f>COUNTBLANK('Saisie résultats'!D29:CY29)-O$9</f>
        <v>100</v>
      </c>
      <c r="P30" s="33" t="b">
        <f t="shared" si="2"/>
        <v>1</v>
      </c>
      <c r="Q30" s="33">
        <f>IF(ISBLANK('Liste élèves'!B31),"",IF(OR(ISTEXT(D30),ISTEXT(E30),ISTEXT(F30),ISTEXT(G30),ISTEXT(H30)),"",SUM(D30:H30)))</f>
      </c>
      <c r="R30" s="33">
        <f>IF(ISBLANK('Liste élèves'!B31),"",IF(OR(ISTEXT(I30),ISTEXT(J30),ISTEXT(K30),ISTEXT(L30),ISTEXT(M30)),"",SUM(I30:M30)))</f>
      </c>
      <c r="IS30" s="7"/>
    </row>
    <row r="31" spans="2:253" s="33" customFormat="1" ht="15" customHeight="1">
      <c r="B31" s="46">
        <v>22</v>
      </c>
      <c r="C31" s="30">
        <f>IF(ISBLANK('Liste élèves'!B32),"",('Liste élèves'!B32))</f>
      </c>
      <c r="D31" s="47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47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47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47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47">
        <f>IF(ISBLANK('Liste élèves'!B32),"",IF(NOT(AND(ISERROR(MATCH("A",'Saisie résultats'!AE30:AH30,0)),ISERROR(MATCH("A","$'saisie résultats'.f11al9":AM30,0)),ISERROR(MATCH("A",'Saisie résultats'!AV30:AX30,0)))),"A",SUM('Saisie résultats'!AE30:AH30,'Saisie résultats'!AL30:AM30,'Saisie résultats'!AU30:AX30)))</f>
      </c>
      <c r="I31" s="47">
        <f>IF(ISBLANK('Liste élèves'!B32),"",IF(NOT(AND(ISERROR(MATCH("A",'Saisie résultats'!BO30:BS30,0)),ISERROR(MATCH("A",'Saisie résultats'!BV30:BX30,0)))),"A",SUM('Saisie résultats'!BO30:BS30,'Saisie résultats'!BV30:BX30)))</f>
      </c>
      <c r="J31" s="47">
        <f>IF(ISBLANK('Liste élèves'!B32),"",IF(NOT(AND(ISERROR(MATCH("A",'Saisie résultats'!BT30:BU30,0)),ISERROR(MATCH("A",'Saisie résultats'!BY30:CH30,0)))),"A",SUM('Saisie résultats'!BT30:BU30,'Saisie résultats'!BY30:CH30)))</f>
      </c>
      <c r="K31" s="47">
        <f>IF(ISBLANK('Liste élèves'!B32),"",IF(NOT(AND(ISERROR(MATCH("A",'Saisie résultats'!CL30:CR30,0)))),"A",SUM('Saisie résultats'!CL30:CR30)))</f>
      </c>
      <c r="L31" s="47">
        <f>IF(ISBLANK('Liste élèves'!B32),"",IF(NOT(AND(ISERROR(MATCH("A",'Saisie résultats'!CI30:CK30,0)),ISERROR(MATCH("A",'Saisie résultats'!CS30:CV30,0)))),"A",SUM('Saisie résultats'!CI30:CK30,'Saisie résultats'!CS30:CV30)))</f>
      </c>
      <c r="M31" s="47">
        <f>IF(ISBLANK('Liste élèves'!B32),"",IF(NOT(AND(ISERROR(MATCH("A",'Saisie résultats'!BL30:BN30,0)),ISERROR(MATCH("A",'Saisie résultats'!CW30:CY30,0)))),"A",SUM('Saisie résultats'!BL30:BN30,'Saisie résultats'!CW30:CY30)))</f>
      </c>
      <c r="N31" s="33" t="b">
        <f>AND(NOT(ISBLANK('Liste élèves'!B32)),COUNTA('Saisie résultats'!D30:CY30)&lt;&gt;100)</f>
        <v>0</v>
      </c>
      <c r="O31" s="33">
        <f>COUNTBLANK('Saisie résultats'!D30:CY30)-O$9</f>
        <v>100</v>
      </c>
      <c r="P31" s="33" t="b">
        <f t="shared" si="2"/>
        <v>1</v>
      </c>
      <c r="Q31" s="33">
        <f>IF(ISBLANK('Liste élèves'!B32),"",IF(OR(ISTEXT(D31),ISTEXT(E31),ISTEXT(F31),ISTEXT(G31),ISTEXT(H31)),"",SUM(D31:H31)))</f>
      </c>
      <c r="R31" s="33">
        <f>IF(ISBLANK('Liste élèves'!B32),"",IF(OR(ISTEXT(I31),ISTEXT(J31),ISTEXT(K31),ISTEXT(L31),ISTEXT(M31)),"",SUM(I31:M31)))</f>
      </c>
      <c r="IS31" s="7"/>
    </row>
    <row r="32" spans="2:253" s="33" customFormat="1" ht="15" customHeight="1">
      <c r="B32" s="46">
        <v>23</v>
      </c>
      <c r="C32" s="30">
        <f>IF(ISBLANK('Liste élèves'!B33),"",('Liste élèves'!B33))</f>
      </c>
      <c r="D32" s="47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47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47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47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47">
        <f>IF(ISBLANK('Liste élèves'!B33),"",IF(NOT(AND(ISERROR(MATCH("A",'Saisie résultats'!AE31:AH31,0)),ISERROR(MATCH("A","$'saisie résultats'.f11al9":AM31,0)),ISERROR(MATCH("A",'Saisie résultats'!AV31:AX31,0)))),"A",SUM('Saisie résultats'!AE31:AH31,'Saisie résultats'!AL31:AM31,'Saisie résultats'!AU31:AX31)))</f>
      </c>
      <c r="I32" s="47">
        <f>IF(ISBLANK('Liste élèves'!B33),"",IF(NOT(AND(ISERROR(MATCH("A",'Saisie résultats'!BO31:BS31,0)),ISERROR(MATCH("A",'Saisie résultats'!BV31:BX31,0)))),"A",SUM('Saisie résultats'!BO31:BS31,'Saisie résultats'!BV31:BX31)))</f>
      </c>
      <c r="J32" s="47">
        <f>IF(ISBLANK('Liste élèves'!B33),"",IF(NOT(AND(ISERROR(MATCH("A",'Saisie résultats'!BT31:BU31,0)),ISERROR(MATCH("A",'Saisie résultats'!BY31:CH31,0)))),"A",SUM('Saisie résultats'!BT31:BU31,'Saisie résultats'!BY31:CH31)))</f>
      </c>
      <c r="K32" s="47">
        <f>IF(ISBLANK('Liste élèves'!B33),"",IF(NOT(AND(ISERROR(MATCH("A",'Saisie résultats'!CL31:CR31,0)))),"A",SUM('Saisie résultats'!CL31:CR31)))</f>
      </c>
      <c r="L32" s="47">
        <f>IF(ISBLANK('Liste élèves'!B33),"",IF(NOT(AND(ISERROR(MATCH("A",'Saisie résultats'!CI31:CK31,0)),ISERROR(MATCH("A",'Saisie résultats'!CS31:CV31,0)))),"A",SUM('Saisie résultats'!CI31:CK31,'Saisie résultats'!CS31:CV31)))</f>
      </c>
      <c r="M32" s="47">
        <f>IF(ISBLANK('Liste élèves'!B33),"",IF(NOT(AND(ISERROR(MATCH("A",'Saisie résultats'!BL31:BN31,0)),ISERROR(MATCH("A",'Saisie résultats'!CW31:CY31,0)))),"A",SUM('Saisie résultats'!BL31:BN31,'Saisie résultats'!CW31:CY31)))</f>
      </c>
      <c r="N32" s="33" t="b">
        <f>AND(NOT(ISBLANK('Liste élèves'!B33)),COUNTA('Saisie résultats'!D31:CY31)&lt;&gt;100)</f>
        <v>0</v>
      </c>
      <c r="O32" s="33">
        <f>COUNTBLANK('Saisie résultats'!D31:CY31)-O$9</f>
        <v>100</v>
      </c>
      <c r="P32" s="33" t="b">
        <f t="shared" si="2"/>
        <v>1</v>
      </c>
      <c r="Q32" s="33">
        <f>IF(ISBLANK('Liste élèves'!B33),"",IF(OR(ISTEXT(D32),ISTEXT(E32),ISTEXT(F32),ISTEXT(G32),ISTEXT(H32)),"",SUM(D32:H32)))</f>
      </c>
      <c r="R32" s="33">
        <f>IF(ISBLANK('Liste élèves'!B33),"",IF(OR(ISTEXT(I32),ISTEXT(J32),ISTEXT(K32),ISTEXT(L32),ISTEXT(M32)),"",SUM(I32:M32)))</f>
      </c>
      <c r="IS32" s="7"/>
    </row>
    <row r="33" spans="2:253" s="33" customFormat="1" ht="15" customHeight="1">
      <c r="B33" s="46">
        <v>24</v>
      </c>
      <c r="C33" s="30">
        <f>IF(ISBLANK('Liste élèves'!B34),"",('Liste élèves'!B34))</f>
      </c>
      <c r="D33" s="47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47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47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47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47">
        <f>IF(ISBLANK('Liste élèves'!B34),"",IF(NOT(AND(ISERROR(MATCH("A",'Saisie résultats'!AE32:AH32,0)),ISERROR(MATCH("A","$'saisie résultats'.f11al9":AM32,0)),ISERROR(MATCH("A",'Saisie résultats'!AV32:AX32,0)))),"A",SUM('Saisie résultats'!AE32:AH32,'Saisie résultats'!AL32:AM32,'Saisie résultats'!AU32:AX32)))</f>
      </c>
      <c r="I33" s="47">
        <f>IF(ISBLANK('Liste élèves'!B34),"",IF(NOT(AND(ISERROR(MATCH("A",'Saisie résultats'!BO32:BS32,0)),ISERROR(MATCH("A",'Saisie résultats'!BV32:BX32,0)))),"A",SUM('Saisie résultats'!BO32:BS32,'Saisie résultats'!BV32:BX32)))</f>
      </c>
      <c r="J33" s="47">
        <f>IF(ISBLANK('Liste élèves'!B34),"",IF(NOT(AND(ISERROR(MATCH("A",'Saisie résultats'!BT32:BU32,0)),ISERROR(MATCH("A",'Saisie résultats'!BY32:CH32,0)))),"A",SUM('Saisie résultats'!BT32:BU32,'Saisie résultats'!BY32:CH32)))</f>
      </c>
      <c r="K33" s="47">
        <f>IF(ISBLANK('Liste élèves'!B34),"",IF(NOT(AND(ISERROR(MATCH("A",'Saisie résultats'!CL32:CR32,0)))),"A",SUM('Saisie résultats'!CL32:CR32)))</f>
      </c>
      <c r="L33" s="47">
        <f>IF(ISBLANK('Liste élèves'!B34),"",IF(NOT(AND(ISERROR(MATCH("A",'Saisie résultats'!CI32:CK32,0)),ISERROR(MATCH("A",'Saisie résultats'!CS32:CV32,0)))),"A",SUM('Saisie résultats'!CI32:CK32,'Saisie résultats'!CS32:CV32)))</f>
      </c>
      <c r="M33" s="47">
        <f>IF(ISBLANK('Liste élèves'!B34),"",IF(NOT(AND(ISERROR(MATCH("A",'Saisie résultats'!BL32:BN32,0)),ISERROR(MATCH("A",'Saisie résultats'!CW32:CY32,0)))),"A",SUM('Saisie résultats'!BL32:BN32,'Saisie résultats'!CW32:CY32)))</f>
      </c>
      <c r="N33" s="33" t="b">
        <f>AND(NOT(ISBLANK('Liste élèves'!B34)),COUNTA('Saisie résultats'!D32:CY32)&lt;&gt;100)</f>
        <v>0</v>
      </c>
      <c r="O33" s="33">
        <f>COUNTBLANK('Saisie résultats'!D32:CY32)-O$9</f>
        <v>100</v>
      </c>
      <c r="P33" s="33" t="b">
        <f t="shared" si="2"/>
        <v>1</v>
      </c>
      <c r="Q33" s="33">
        <f>IF(ISBLANK('Liste élèves'!B34),"",IF(OR(ISTEXT(D33),ISTEXT(E33),ISTEXT(F33),ISTEXT(G33),ISTEXT(H33)),"",SUM(D33:H33)))</f>
      </c>
      <c r="R33" s="33">
        <f>IF(ISBLANK('Liste élèves'!B34),"",IF(OR(ISTEXT(I33),ISTEXT(J33),ISTEXT(K33),ISTEXT(L33),ISTEXT(M33)),"",SUM(I33:M33)))</f>
      </c>
      <c r="IS33" s="7"/>
    </row>
    <row r="34" spans="2:253" s="33" customFormat="1" ht="15" customHeight="1">
      <c r="B34" s="46">
        <v>25</v>
      </c>
      <c r="C34" s="30">
        <f>IF(ISBLANK('Liste élèves'!B35),"",('Liste élèves'!B35))</f>
      </c>
      <c r="D34" s="47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47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47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47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47">
        <f>IF(ISBLANK('Liste élèves'!B35),"",IF(NOT(AND(ISERROR(MATCH("A",'Saisie résultats'!AE33:AH33,0)),ISERROR(MATCH("A","$'saisie résultats'.f11al9":AM33,0)),ISERROR(MATCH("A",'Saisie résultats'!AV33:AX33,0)))),"A",SUM('Saisie résultats'!AE33:AH33,'Saisie résultats'!AL33:AM33,'Saisie résultats'!AU33:AX33)))</f>
      </c>
      <c r="I34" s="47">
        <f>IF(ISBLANK('Liste élèves'!B35),"",IF(NOT(AND(ISERROR(MATCH("A",'Saisie résultats'!BO33:BS33,0)),ISERROR(MATCH("A",'Saisie résultats'!BV33:BX33,0)))),"A",SUM('Saisie résultats'!BO33:BS33,'Saisie résultats'!BV33:BX33)))</f>
      </c>
      <c r="J34" s="47">
        <f>IF(ISBLANK('Liste élèves'!B35),"",IF(NOT(AND(ISERROR(MATCH("A",'Saisie résultats'!BT33:BU33,0)),ISERROR(MATCH("A",'Saisie résultats'!BY33:CH33,0)))),"A",SUM('Saisie résultats'!BT33:BU33,'Saisie résultats'!BY33:CH33)))</f>
      </c>
      <c r="K34" s="47">
        <f>IF(ISBLANK('Liste élèves'!B35),"",IF(NOT(AND(ISERROR(MATCH("A",'Saisie résultats'!CL33:CR33,0)))),"A",SUM('Saisie résultats'!CL33:CR33)))</f>
      </c>
      <c r="L34" s="47">
        <f>IF(ISBLANK('Liste élèves'!B35),"",IF(NOT(AND(ISERROR(MATCH("A",'Saisie résultats'!CI33:CK33,0)),ISERROR(MATCH("A",'Saisie résultats'!CS33:CV33,0)))),"A",SUM('Saisie résultats'!CI33:CK33,'Saisie résultats'!CS33:CV33)))</f>
      </c>
      <c r="M34" s="47">
        <f>IF(ISBLANK('Liste élèves'!B35),"",IF(NOT(AND(ISERROR(MATCH("A",'Saisie résultats'!BL33:BN33,0)),ISERROR(MATCH("A",'Saisie résultats'!CW33:CY33,0)))),"A",SUM('Saisie résultats'!BL33:BN33,'Saisie résultats'!CW33:CY33)))</f>
      </c>
      <c r="N34" s="33" t="b">
        <f>AND(NOT(ISBLANK('Liste élèves'!B35)),COUNTA('Saisie résultats'!D33:CY33)&lt;&gt;100)</f>
        <v>0</v>
      </c>
      <c r="O34" s="33">
        <f>COUNTBLANK('Saisie résultats'!D33:CY33)-O$9</f>
        <v>100</v>
      </c>
      <c r="P34" s="33" t="b">
        <f t="shared" si="2"/>
        <v>1</v>
      </c>
      <c r="Q34" s="33">
        <f>IF(ISBLANK('Liste élèves'!B35),"",IF(OR(ISTEXT(D34),ISTEXT(E34),ISTEXT(F34),ISTEXT(G34),ISTEXT(H34)),"",SUM(D34:H34)))</f>
      </c>
      <c r="R34" s="33">
        <f>IF(ISBLANK('Liste élèves'!B35),"",IF(OR(ISTEXT(I34),ISTEXT(J34),ISTEXT(K34),ISTEXT(L34),ISTEXT(M34)),"",SUM(I34:M34)))</f>
      </c>
      <c r="IS34" s="7"/>
    </row>
    <row r="35" spans="2:253" s="33" customFormat="1" ht="15" customHeight="1">
      <c r="B35" s="46">
        <v>26</v>
      </c>
      <c r="C35" s="30">
        <f>IF(ISBLANK('Liste élèves'!B36),"",('Liste élèves'!B36))</f>
      </c>
      <c r="D35" s="47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47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47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47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47">
        <f>IF(ISBLANK('Liste élèves'!B36),"",IF(NOT(AND(ISERROR(MATCH("A",'Saisie résultats'!AE34:AH34,0)),ISERROR(MATCH("A","$'saisie résultats'.f11al9":AM34,0)),ISERROR(MATCH("A",'Saisie résultats'!AV34:AX34,0)))),"A",SUM('Saisie résultats'!AE34:AH34,'Saisie résultats'!AL34:AM34,'Saisie résultats'!AU34:AX34)))</f>
      </c>
      <c r="I35" s="47">
        <f>IF(ISBLANK('Liste élèves'!B36),"",IF(NOT(AND(ISERROR(MATCH("A",'Saisie résultats'!BO34:BS34,0)),ISERROR(MATCH("A",'Saisie résultats'!BV34:BX34,0)))),"A",SUM('Saisie résultats'!BO34:BS34,'Saisie résultats'!BV34:BX34)))</f>
      </c>
      <c r="J35" s="47">
        <f>IF(ISBLANK('Liste élèves'!B36),"",IF(NOT(AND(ISERROR(MATCH("A",'Saisie résultats'!BT34:BU34,0)),ISERROR(MATCH("A",'Saisie résultats'!BY34:CH34,0)))),"A",SUM('Saisie résultats'!BT34:BU34,'Saisie résultats'!BY34:CH34)))</f>
      </c>
      <c r="K35" s="47">
        <f>IF(ISBLANK('Liste élèves'!B36),"",IF(NOT(AND(ISERROR(MATCH("A",'Saisie résultats'!CL34:CR34,0)))),"A",SUM('Saisie résultats'!CL34:CR34)))</f>
      </c>
      <c r="L35" s="47">
        <f>IF(ISBLANK('Liste élèves'!B36),"",IF(NOT(AND(ISERROR(MATCH("A",'Saisie résultats'!CI34:CK34,0)),ISERROR(MATCH("A",'Saisie résultats'!CS34:CV34,0)))),"A",SUM('Saisie résultats'!CI34:CK34,'Saisie résultats'!CS34:CV34)))</f>
      </c>
      <c r="M35" s="47">
        <f>IF(ISBLANK('Liste élèves'!B36),"",IF(NOT(AND(ISERROR(MATCH("A",'Saisie résultats'!BL34:BN34,0)),ISERROR(MATCH("A",'Saisie résultats'!CW34:CY34,0)))),"A",SUM('Saisie résultats'!BL34:BN34,'Saisie résultats'!CW34:CY34)))</f>
      </c>
      <c r="N35" s="33" t="b">
        <f>AND(NOT(ISBLANK('Liste élèves'!B36)),COUNTA('Saisie résultats'!D34:CY34)&lt;&gt;100)</f>
        <v>0</v>
      </c>
      <c r="O35" s="33">
        <f>COUNTBLANK('Saisie résultats'!D34:CY34)-O$9</f>
        <v>100</v>
      </c>
      <c r="P35" s="33" t="b">
        <f t="shared" si="2"/>
        <v>1</v>
      </c>
      <c r="Q35" s="33">
        <f>IF(ISBLANK('Liste élèves'!B36),"",IF(OR(ISTEXT(D35),ISTEXT(E35),ISTEXT(F35),ISTEXT(G35),ISTEXT(H35)),"",SUM(D35:H35)))</f>
      </c>
      <c r="R35" s="33">
        <f>IF(ISBLANK('Liste élèves'!B36),"",IF(OR(ISTEXT(I35),ISTEXT(J35),ISTEXT(K35),ISTEXT(L35),ISTEXT(M35)),"",SUM(I35:M35)))</f>
      </c>
      <c r="IS35" s="7"/>
    </row>
    <row r="36" spans="2:253" s="33" customFormat="1" ht="15" customHeight="1">
      <c r="B36" s="46">
        <v>27</v>
      </c>
      <c r="C36" s="30">
        <f>IF(ISBLANK('Liste élèves'!B37),"",('Liste élèves'!B37))</f>
      </c>
      <c r="D36" s="47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47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47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47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47">
        <f>IF(ISBLANK('Liste élèves'!B37),"",IF(NOT(AND(ISERROR(MATCH("A",'Saisie résultats'!AE35:AH35,0)),ISERROR(MATCH("A","$'saisie résultats'.f11al9":AM35,0)),ISERROR(MATCH("A",'Saisie résultats'!AV35:AX35,0)))),"A",SUM('Saisie résultats'!AE35:AH35,'Saisie résultats'!AL35:AM35,'Saisie résultats'!AU35:AX35)))</f>
      </c>
      <c r="I36" s="47">
        <f>IF(ISBLANK('Liste élèves'!B37),"",IF(NOT(AND(ISERROR(MATCH("A",'Saisie résultats'!BO35:BS35,0)),ISERROR(MATCH("A",'Saisie résultats'!BV35:BX35,0)))),"A",SUM('Saisie résultats'!BO35:BS35,'Saisie résultats'!BV35:BX35)))</f>
      </c>
      <c r="J36" s="47">
        <f>IF(ISBLANK('Liste élèves'!B37),"",IF(NOT(AND(ISERROR(MATCH("A",'Saisie résultats'!BT35:BU35,0)),ISERROR(MATCH("A",'Saisie résultats'!BY35:CH35,0)))),"A",SUM('Saisie résultats'!BT35:BU35,'Saisie résultats'!BY35:CH35)))</f>
      </c>
      <c r="K36" s="47">
        <f>IF(ISBLANK('Liste élèves'!B37),"",IF(NOT(AND(ISERROR(MATCH("A",'Saisie résultats'!CL35:CR35,0)))),"A",SUM('Saisie résultats'!CL35:CR35)))</f>
      </c>
      <c r="L36" s="47">
        <f>IF(ISBLANK('Liste élèves'!B37),"",IF(NOT(AND(ISERROR(MATCH("A",'Saisie résultats'!CI35:CK35,0)),ISERROR(MATCH("A",'Saisie résultats'!CS35:CV35,0)))),"A",SUM('Saisie résultats'!CI35:CK35,'Saisie résultats'!CS35:CV35)))</f>
      </c>
      <c r="M36" s="47">
        <f>IF(ISBLANK('Liste élèves'!B37),"",IF(NOT(AND(ISERROR(MATCH("A",'Saisie résultats'!BL35:BN35,0)),ISERROR(MATCH("A",'Saisie résultats'!CW35:CY35,0)))),"A",SUM('Saisie résultats'!BL35:BN35,'Saisie résultats'!CW35:CY35)))</f>
      </c>
      <c r="N36" s="33" t="b">
        <f>AND(NOT(ISBLANK('Liste élèves'!B37)),COUNTA('Saisie résultats'!D35:CY35)&lt;&gt;100)</f>
        <v>0</v>
      </c>
      <c r="O36" s="33">
        <f>COUNTBLANK('Saisie résultats'!D35:CY35)-O$9</f>
        <v>100</v>
      </c>
      <c r="P36" s="33" t="b">
        <f t="shared" si="2"/>
        <v>1</v>
      </c>
      <c r="Q36" s="33">
        <f>IF(ISBLANK('Liste élèves'!B37),"",IF(OR(ISTEXT(D36),ISTEXT(E36),ISTEXT(F36),ISTEXT(G36),ISTEXT(H36)),"",SUM(D36:H36)))</f>
      </c>
      <c r="R36" s="33">
        <f>IF(ISBLANK('Liste élèves'!B37),"",IF(OR(ISTEXT(I36),ISTEXT(J36),ISTEXT(K36),ISTEXT(L36),ISTEXT(M36)),"",SUM(I36:M36)))</f>
      </c>
      <c r="IS36" s="7"/>
    </row>
    <row r="37" spans="2:253" s="33" customFormat="1" ht="15" customHeight="1">
      <c r="B37" s="46">
        <v>28</v>
      </c>
      <c r="C37" s="30">
        <f>IF(ISBLANK('Liste élèves'!B38),"",('Liste élèves'!B38))</f>
      </c>
      <c r="D37" s="47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47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47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47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47">
        <f>IF(ISBLANK('Liste élèves'!B38),"",IF(NOT(AND(ISERROR(MATCH("A",'Saisie résultats'!AE36:AH36,0)),ISERROR(MATCH("A","$'saisie résultats'.f11al9":AM36,0)),ISERROR(MATCH("A",'Saisie résultats'!AV36:AX36,0)))),"A",SUM('Saisie résultats'!AE36:AH36,'Saisie résultats'!AL36:AM36,'Saisie résultats'!AU36:AX36)))</f>
      </c>
      <c r="I37" s="47">
        <f>IF(ISBLANK('Liste élèves'!B38),"",IF(NOT(AND(ISERROR(MATCH("A",'Saisie résultats'!BO36:BS36,0)),ISERROR(MATCH("A",'Saisie résultats'!BV36:BX36,0)))),"A",SUM('Saisie résultats'!BO36:BS36,'Saisie résultats'!BV36:BX36)))</f>
      </c>
      <c r="J37" s="47">
        <f>IF(ISBLANK('Liste élèves'!B38),"",IF(NOT(AND(ISERROR(MATCH("A",'Saisie résultats'!BT36:BU36,0)),ISERROR(MATCH("A",'Saisie résultats'!BY36:CH36,0)))),"A",SUM('Saisie résultats'!BT36:BU36,'Saisie résultats'!BY36:CH36)))</f>
      </c>
      <c r="K37" s="47">
        <f>IF(ISBLANK('Liste élèves'!B38),"",IF(NOT(AND(ISERROR(MATCH("A",'Saisie résultats'!CL36:CR36,0)))),"A",SUM('Saisie résultats'!CL36:CR36)))</f>
      </c>
      <c r="L37" s="47">
        <f>IF(ISBLANK('Liste élèves'!B38),"",IF(NOT(AND(ISERROR(MATCH("A",'Saisie résultats'!CI36:CK36,0)),ISERROR(MATCH("A",'Saisie résultats'!CS36:CV36,0)))),"A",SUM('Saisie résultats'!CI36:CK36,'Saisie résultats'!CS36:CV36)))</f>
      </c>
      <c r="M37" s="47">
        <f>IF(ISBLANK('Liste élèves'!B38),"",IF(NOT(AND(ISERROR(MATCH("A",'Saisie résultats'!BL36:BN36,0)),ISERROR(MATCH("A",'Saisie résultats'!CW36:CY36,0)))),"A",SUM('Saisie résultats'!BL36:BN36,'Saisie résultats'!CW36:CY36)))</f>
      </c>
      <c r="N37" s="33" t="b">
        <f>AND(NOT(ISBLANK('Liste élèves'!B38)),COUNTA('Saisie résultats'!D36:CY36)&lt;&gt;100)</f>
        <v>0</v>
      </c>
      <c r="O37" s="33">
        <f>COUNTBLANK('Saisie résultats'!D36:CY36)-O$9</f>
        <v>100</v>
      </c>
      <c r="P37" s="33" t="b">
        <f t="shared" si="2"/>
        <v>1</v>
      </c>
      <c r="Q37" s="33">
        <f>IF(ISBLANK('Liste élèves'!B38),"",IF(OR(ISTEXT(D37),ISTEXT(E37),ISTEXT(F37),ISTEXT(G37),ISTEXT(H37)),"",SUM(D37:H37)))</f>
      </c>
      <c r="R37" s="33">
        <f>IF(ISBLANK('Liste élèves'!B38),"",IF(OR(ISTEXT(I37),ISTEXT(J37),ISTEXT(K37),ISTEXT(L37),ISTEXT(M37)),"",SUM(I37:M37)))</f>
      </c>
      <c r="IS37" s="7"/>
    </row>
    <row r="38" spans="2:253" s="33" customFormat="1" ht="15" customHeight="1">
      <c r="B38" s="46">
        <v>29</v>
      </c>
      <c r="C38" s="30">
        <f>IF(ISBLANK('Liste élèves'!B39),"",('Liste élèves'!B39))</f>
      </c>
      <c r="D38" s="47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47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47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47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47">
        <f>IF(ISBLANK('Liste élèves'!B39),"",IF(NOT(AND(ISERROR(MATCH("A",'Saisie résultats'!AE37:AH37,0)),ISERROR(MATCH("A","$'saisie résultats'.f11al9":AM37,0)),ISERROR(MATCH("A",'Saisie résultats'!AV37:AX37,0)))),"A",SUM('Saisie résultats'!AE37:AH37,'Saisie résultats'!AL37:AM37,'Saisie résultats'!AU37:AX37)))</f>
      </c>
      <c r="I38" s="47">
        <f>IF(ISBLANK('Liste élèves'!B39),"",IF(NOT(AND(ISERROR(MATCH("A",'Saisie résultats'!BO37:BS37,0)),ISERROR(MATCH("A",'Saisie résultats'!BV37:BX37,0)))),"A",SUM('Saisie résultats'!BO37:BS37,'Saisie résultats'!BV37:BX37)))</f>
      </c>
      <c r="J38" s="47">
        <f>IF(ISBLANK('Liste élèves'!B39),"",IF(NOT(AND(ISERROR(MATCH("A",'Saisie résultats'!BT37:BU37,0)),ISERROR(MATCH("A",'Saisie résultats'!BY37:CH37,0)))),"A",SUM('Saisie résultats'!BT37:BU37,'Saisie résultats'!BY37:CH37)))</f>
      </c>
      <c r="K38" s="47">
        <f>IF(ISBLANK('Liste élèves'!B39),"",IF(NOT(AND(ISERROR(MATCH("A",'Saisie résultats'!CL37:CR37,0)))),"A",SUM('Saisie résultats'!CL37:CR37)))</f>
      </c>
      <c r="L38" s="47">
        <f>IF(ISBLANK('Liste élèves'!B39),"",IF(NOT(AND(ISERROR(MATCH("A",'Saisie résultats'!CI37:CK37,0)),ISERROR(MATCH("A",'Saisie résultats'!CS37:CV37,0)))),"A",SUM('Saisie résultats'!CI37:CK37,'Saisie résultats'!CS37:CV37)))</f>
      </c>
      <c r="M38" s="47">
        <f>IF(ISBLANK('Liste élèves'!B39),"",IF(NOT(AND(ISERROR(MATCH("A",'Saisie résultats'!BL37:BN37,0)),ISERROR(MATCH("A",'Saisie résultats'!CW37:CY37,0)))),"A",SUM('Saisie résultats'!BL37:BN37,'Saisie résultats'!CW37:CY37)))</f>
      </c>
      <c r="N38" s="33" t="b">
        <f>AND(NOT(ISBLANK('Liste élèves'!B39)),COUNTA('Saisie résultats'!D37:CY37)&lt;&gt;100)</f>
        <v>0</v>
      </c>
      <c r="O38" s="33">
        <f>COUNTBLANK('Saisie résultats'!D37:CY37)-O$9</f>
        <v>100</v>
      </c>
      <c r="P38" s="33" t="b">
        <f t="shared" si="2"/>
        <v>1</v>
      </c>
      <c r="Q38" s="33">
        <f>IF(ISBLANK('Liste élèves'!B39),"",IF(OR(ISTEXT(D38),ISTEXT(E38),ISTEXT(F38),ISTEXT(G38),ISTEXT(H38)),"",SUM(D38:H38)))</f>
      </c>
      <c r="R38" s="33">
        <f>IF(ISBLANK('Liste élèves'!B39),"",IF(OR(ISTEXT(I38),ISTEXT(J38),ISTEXT(K38),ISTEXT(L38),ISTEXT(M38)),"",SUM(I38:M38)))</f>
      </c>
      <c r="IS38" s="7"/>
    </row>
    <row r="39" spans="2:253" s="33" customFormat="1" ht="15" customHeight="1">
      <c r="B39" s="46">
        <v>30</v>
      </c>
      <c r="C39" s="30">
        <f>IF(ISBLANK('Liste élèves'!B40),"",('Liste élèves'!B40))</f>
      </c>
      <c r="D39" s="47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47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47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47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47">
        <f>IF(ISBLANK('Liste élèves'!B40),"",IF(NOT(AND(ISERROR(MATCH("A",'Saisie résultats'!AE38:AH38,0)),ISERROR(MATCH("A","$'saisie résultats'.f11al9":AM38,0)),ISERROR(MATCH("A",'Saisie résultats'!AV38:AX38,0)))),"A",SUM('Saisie résultats'!AE38:AH38,'Saisie résultats'!AL38:AM38,'Saisie résultats'!AU38:AX38)))</f>
      </c>
      <c r="I39" s="47">
        <f>IF(ISBLANK('Liste élèves'!B40),"",IF(NOT(AND(ISERROR(MATCH("A",'Saisie résultats'!BO38:BS38,0)),ISERROR(MATCH("A",'Saisie résultats'!BV38:BX38,0)))),"A",SUM('Saisie résultats'!BO38:BS38,'Saisie résultats'!BV38:BX38)))</f>
      </c>
      <c r="J39" s="47">
        <f>IF(ISBLANK('Liste élèves'!B40),"",IF(NOT(AND(ISERROR(MATCH("A",'Saisie résultats'!BT38:BU38,0)),ISERROR(MATCH("A",'Saisie résultats'!BY38:CH38,0)))),"A",SUM('Saisie résultats'!BT38:BU38,'Saisie résultats'!BY38:CH38)))</f>
      </c>
      <c r="K39" s="47">
        <f>IF(ISBLANK('Liste élèves'!B40),"",IF(NOT(AND(ISERROR(MATCH("A",'Saisie résultats'!CL38:CR38,0)))),"A",SUM('Saisie résultats'!CL38:CR38)))</f>
      </c>
      <c r="L39" s="47">
        <f>IF(ISBLANK('Liste élèves'!B40),"",IF(NOT(AND(ISERROR(MATCH("A",'Saisie résultats'!CI38:CK38,0)),ISERROR(MATCH("A",'Saisie résultats'!CS38:CV38,0)))),"A",SUM('Saisie résultats'!CI38:CK38,'Saisie résultats'!CS38:CV38)))</f>
      </c>
      <c r="M39" s="47">
        <f>IF(ISBLANK('Liste élèves'!B40),"",IF(NOT(AND(ISERROR(MATCH("A",'Saisie résultats'!BL38:BN38,0)),ISERROR(MATCH("A",'Saisie résultats'!CW38:CY38,0)))),"A",SUM('Saisie résultats'!BL38:BN38,'Saisie résultats'!CW38:CY38)))</f>
      </c>
      <c r="N39" s="33" t="b">
        <f>AND(NOT(ISBLANK('Liste élèves'!B40)),COUNTA('Saisie résultats'!D38:CY38)&lt;&gt;100)</f>
        <v>0</v>
      </c>
      <c r="O39" s="33">
        <f>COUNTBLANK('Saisie résultats'!D38:CY38)-O$9</f>
        <v>100</v>
      </c>
      <c r="P39" s="33" t="b">
        <f t="shared" si="2"/>
        <v>1</v>
      </c>
      <c r="Q39" s="33">
        <f>IF(ISBLANK('Liste élèves'!B40),"",IF(OR(ISTEXT(D39),ISTEXT(E39),ISTEXT(F39),ISTEXT(G39),ISTEXT(H39)),"",SUM(D39:H39)))</f>
      </c>
      <c r="R39" s="33">
        <f>IF(ISBLANK('Liste élèves'!B40),"",IF(OR(ISTEXT(I39),ISTEXT(J39),ISTEXT(K39),ISTEXT(L39),ISTEXT(M39)),"",SUM(I39:M39)))</f>
      </c>
      <c r="IS39" s="7"/>
    </row>
    <row r="40" spans="2:253" s="33" customFormat="1" ht="15" customHeight="1">
      <c r="B40" s="46">
        <v>31</v>
      </c>
      <c r="C40" s="30">
        <f>IF(ISBLANK('Liste élèves'!B41),"",('Liste élèves'!B41))</f>
      </c>
      <c r="D40" s="47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47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47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47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47">
        <f>IF(ISBLANK('Liste élèves'!B41),"",IF(NOT(AND(ISERROR(MATCH("A",'Saisie résultats'!AE39:AH39,0)),ISERROR(MATCH("A","$'saisie résultats'.f11al9":AM39,0)),ISERROR(MATCH("A",'Saisie résultats'!AV39:AX39,0)))),"A",SUM('Saisie résultats'!AE39:AH39,'Saisie résultats'!AL39:AM39,'Saisie résultats'!AU39:AX39)))</f>
      </c>
      <c r="I40" s="47">
        <f>IF(ISBLANK('Liste élèves'!B41),"",IF(NOT(AND(ISERROR(MATCH("A",'Saisie résultats'!BO39:BS39,0)),ISERROR(MATCH("A",'Saisie résultats'!BV39:BX39,0)))),"A",SUM('Saisie résultats'!BO39:BS39,'Saisie résultats'!BV39:BX39)))</f>
      </c>
      <c r="J40" s="47">
        <f>IF(ISBLANK('Liste élèves'!B41),"",IF(NOT(AND(ISERROR(MATCH("A",'Saisie résultats'!BT39:BU39,0)),ISERROR(MATCH("A",'Saisie résultats'!BY39:CH39,0)))),"A",SUM('Saisie résultats'!BT39:BU39,'Saisie résultats'!BY39:CH39)))</f>
      </c>
      <c r="K40" s="47">
        <f>IF(ISBLANK('Liste élèves'!B41),"",IF(NOT(AND(ISERROR(MATCH("A",'Saisie résultats'!CL39:CR39,0)))),"A",SUM('Saisie résultats'!CL39:CR39)))</f>
      </c>
      <c r="L40" s="47">
        <f>IF(ISBLANK('Liste élèves'!B41),"",IF(NOT(AND(ISERROR(MATCH("A",'Saisie résultats'!CI39:CK39,0)),ISERROR(MATCH("A",'Saisie résultats'!CS39:CV39,0)))),"A",SUM('Saisie résultats'!CI39:CK39,'Saisie résultats'!CS39:CV39)))</f>
      </c>
      <c r="M40" s="47">
        <f>IF(ISBLANK('Liste élèves'!B41),"",IF(NOT(AND(ISERROR(MATCH("A",'Saisie résultats'!BL39:BN39,0)),ISERROR(MATCH("A",'Saisie résultats'!CW39:CY39,0)))),"A",SUM('Saisie résultats'!BL39:BN39,'Saisie résultats'!CW39:CY39)))</f>
      </c>
      <c r="N40" s="33" t="b">
        <f>AND(NOT(ISBLANK('Liste élèves'!B41)),COUNTA('Saisie résultats'!D39:CY39)&lt;&gt;100)</f>
        <v>0</v>
      </c>
      <c r="O40" s="33">
        <f>COUNTBLANK('Saisie résultats'!D39:CY39)-O$9</f>
        <v>100</v>
      </c>
      <c r="P40" s="33" t="b">
        <f t="shared" si="2"/>
        <v>1</v>
      </c>
      <c r="Q40" s="33">
        <f>IF(ISBLANK('Liste élèves'!B41),"",IF(OR(ISTEXT(D40),ISTEXT(E40),ISTEXT(F40),ISTEXT(G40),ISTEXT(H40)),"",SUM(D40:H40)))</f>
      </c>
      <c r="R40" s="33">
        <f>IF(ISBLANK('Liste élèves'!B41),"",IF(OR(ISTEXT(I40),ISTEXT(J40),ISTEXT(K40),ISTEXT(L40),ISTEXT(M40)),"",SUM(I40:M40)))</f>
      </c>
      <c r="IS40" s="7"/>
    </row>
    <row r="41" spans="2:253" s="33" customFormat="1" ht="15" customHeight="1">
      <c r="B41" s="46">
        <v>32</v>
      </c>
      <c r="C41" s="30">
        <f>IF(ISBLANK('Liste élèves'!B42),"",('Liste élèves'!B42))</f>
      </c>
      <c r="D41" s="47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47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47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47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47">
        <f>IF(ISBLANK('Liste élèves'!B42),"",IF(NOT(AND(ISERROR(MATCH("A",'Saisie résultats'!AE40:AH40,0)),ISERROR(MATCH("A","$'saisie résultats'.f11al9":AM40,0)),ISERROR(MATCH("A",'Saisie résultats'!AV40:AX40,0)))),"A",SUM('Saisie résultats'!AE40:AH40,'Saisie résultats'!AL40:AM40,'Saisie résultats'!AU40:AX40)))</f>
      </c>
      <c r="I41" s="47">
        <f>IF(ISBLANK('Liste élèves'!B42),"",IF(NOT(AND(ISERROR(MATCH("A",'Saisie résultats'!BO40:BS40,0)),ISERROR(MATCH("A",'Saisie résultats'!BV40:BX40,0)))),"A",SUM('Saisie résultats'!BO40:BS40,'Saisie résultats'!BV40:BX40)))</f>
      </c>
      <c r="J41" s="47">
        <f>IF(ISBLANK('Liste élèves'!B42),"",IF(NOT(AND(ISERROR(MATCH("A",'Saisie résultats'!BT40:BU40,0)),ISERROR(MATCH("A",'Saisie résultats'!BY40:CH40,0)))),"A",SUM('Saisie résultats'!BT40:BU40,'Saisie résultats'!BY40:CH40)))</f>
      </c>
      <c r="K41" s="47">
        <f>IF(ISBLANK('Liste élèves'!B42),"",IF(NOT(AND(ISERROR(MATCH("A",'Saisie résultats'!CL40:CR40,0)))),"A",SUM('Saisie résultats'!CL40:CR40)))</f>
      </c>
      <c r="L41" s="47">
        <f>IF(ISBLANK('Liste élèves'!B42),"",IF(NOT(AND(ISERROR(MATCH("A",'Saisie résultats'!CI40:CK40,0)),ISERROR(MATCH("A",'Saisie résultats'!CS40:CV40,0)))),"A",SUM('Saisie résultats'!CI40:CK40,'Saisie résultats'!CS40:CV40)))</f>
      </c>
      <c r="M41" s="47">
        <f>IF(ISBLANK('Liste élèves'!B42),"",IF(NOT(AND(ISERROR(MATCH("A",'Saisie résultats'!BL40:BN40,0)),ISERROR(MATCH("A",'Saisie résultats'!CW40:CY40,0)))),"A",SUM('Saisie résultats'!BL40:BN40,'Saisie résultats'!CW40:CY40)))</f>
      </c>
      <c r="N41" s="33" t="b">
        <f>AND(NOT(ISBLANK('Liste élèves'!B42)),COUNTA('Saisie résultats'!D40:CY40)&lt;&gt;100)</f>
        <v>0</v>
      </c>
      <c r="O41" s="33">
        <f>COUNTBLANK('Saisie résultats'!D40:CY40)-O$9</f>
        <v>100</v>
      </c>
      <c r="P41" s="33" t="b">
        <f t="shared" si="2"/>
        <v>1</v>
      </c>
      <c r="Q41" s="33">
        <f>IF(ISBLANK('Liste élèves'!B42),"",IF(OR(ISTEXT(D41),ISTEXT(E41),ISTEXT(F41),ISTEXT(G41),ISTEXT(H41)),"",SUM(D41:H41)))</f>
      </c>
      <c r="R41" s="33">
        <f>IF(ISBLANK('Liste élèves'!B42),"",IF(OR(ISTEXT(I41),ISTEXT(J41),ISTEXT(K41),ISTEXT(L41),ISTEXT(M41)),"",SUM(I41:M41)))</f>
      </c>
      <c r="IS41" s="7"/>
    </row>
    <row r="42" spans="2:253" s="33" customFormat="1" ht="15" customHeight="1">
      <c r="B42" s="46">
        <v>33</v>
      </c>
      <c r="C42" s="30">
        <f>IF(ISBLANK('Liste élèves'!B43),"",('Liste élèves'!B43))</f>
      </c>
      <c r="D42" s="47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47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47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47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47">
        <f>IF(ISBLANK('Liste élèves'!B43),"",IF(NOT(AND(ISERROR(MATCH("A",'Saisie résultats'!AE41:AH41,0)),ISERROR(MATCH("A","$'saisie résultats'.f11al9":AM41,0)),ISERROR(MATCH("A",'Saisie résultats'!AV41:AX41,0)))),"A",SUM('Saisie résultats'!AE41:AH41,'Saisie résultats'!AL41:AM41,'Saisie résultats'!AU41:AX41)))</f>
      </c>
      <c r="I42" s="47">
        <f>IF(ISBLANK('Liste élèves'!B43),"",IF(NOT(AND(ISERROR(MATCH("A",'Saisie résultats'!BO41:BS41,0)),ISERROR(MATCH("A",'Saisie résultats'!BV41:BX41,0)))),"A",SUM('Saisie résultats'!BO41:BS41,'Saisie résultats'!BV41:BX41)))</f>
      </c>
      <c r="J42" s="47">
        <f>IF(ISBLANK('Liste élèves'!B43),"",IF(NOT(AND(ISERROR(MATCH("A",'Saisie résultats'!BT41:BU41,0)),ISERROR(MATCH("A",'Saisie résultats'!BY41:CH41,0)))),"A",SUM('Saisie résultats'!BT41:BU41,'Saisie résultats'!BY41:CH41)))</f>
      </c>
      <c r="K42" s="47">
        <f>IF(ISBLANK('Liste élèves'!B43),"",IF(NOT(AND(ISERROR(MATCH("A",'Saisie résultats'!CL41:CR41,0)))),"A",SUM('Saisie résultats'!CL41:CR41)))</f>
      </c>
      <c r="L42" s="47">
        <f>IF(ISBLANK('Liste élèves'!B43),"",IF(NOT(AND(ISERROR(MATCH("A",'Saisie résultats'!CI41:CK41,0)),ISERROR(MATCH("A",'Saisie résultats'!CS41:CV41,0)))),"A",SUM('Saisie résultats'!CI41:CK41,'Saisie résultats'!CS41:CV41)))</f>
      </c>
      <c r="M42" s="47">
        <f>IF(ISBLANK('Liste élèves'!B43),"",IF(NOT(AND(ISERROR(MATCH("A",'Saisie résultats'!BL41:BN41,0)),ISERROR(MATCH("A",'Saisie résultats'!CW41:CY41,0)))),"A",SUM('Saisie résultats'!BL41:BN41,'Saisie résultats'!CW41:CY41)))</f>
      </c>
      <c r="N42" s="33" t="b">
        <f>AND(NOT(ISBLANK('Liste élèves'!B43)),COUNTA('Saisie résultats'!D41:CY41)&lt;&gt;100)</f>
        <v>0</v>
      </c>
      <c r="O42" s="33">
        <f>COUNTBLANK('Saisie résultats'!D41:CY41)-O$9</f>
        <v>100</v>
      </c>
      <c r="P42" s="33" t="b">
        <f t="shared" si="2"/>
        <v>1</v>
      </c>
      <c r="Q42" s="33">
        <f>IF(ISBLANK('Liste élèves'!B43),"",IF(OR(ISTEXT(D42),ISTEXT(E42),ISTEXT(F42),ISTEXT(G42),ISTEXT(H42)),"",SUM(D42:H42)))</f>
      </c>
      <c r="R42" s="33">
        <f>IF(ISBLANK('Liste élèves'!B43),"",IF(OR(ISTEXT(I42),ISTEXT(J42),ISTEXT(K42),ISTEXT(L42),ISTEXT(M42)),"",SUM(I42:M42)))</f>
      </c>
      <c r="IS42" s="7"/>
    </row>
    <row r="43" spans="2:253" s="33" customFormat="1" ht="15" customHeight="1">
      <c r="B43" s="46">
        <v>34</v>
      </c>
      <c r="C43" s="30">
        <f>IF(ISBLANK('Liste élèves'!B44),"",('Liste élèves'!B44))</f>
      </c>
      <c r="D43" s="47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47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47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47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47">
        <f>IF(ISBLANK('Liste élèves'!B44),"",IF(NOT(AND(ISERROR(MATCH("A",'Saisie résultats'!AE42:AH42,0)),ISERROR(MATCH("A","$'saisie résultats'.f11al9":AM42,0)),ISERROR(MATCH("A",'Saisie résultats'!AV42:AX42,0)))),"A",SUM('Saisie résultats'!AE42:AH42,'Saisie résultats'!AL42:AM42,'Saisie résultats'!AU42:AX42)))</f>
      </c>
      <c r="I43" s="47">
        <f>IF(ISBLANK('Liste élèves'!B44),"",IF(NOT(AND(ISERROR(MATCH("A",'Saisie résultats'!BO42:BS42,0)),ISERROR(MATCH("A",'Saisie résultats'!BV42:BX42,0)))),"A",SUM('Saisie résultats'!BO42:BS42,'Saisie résultats'!BV42:BX42)))</f>
      </c>
      <c r="J43" s="47">
        <f>IF(ISBLANK('Liste élèves'!B44),"",IF(NOT(AND(ISERROR(MATCH("A",'Saisie résultats'!BT42:BU42,0)),ISERROR(MATCH("A",'Saisie résultats'!BY42:CH42,0)))),"A",SUM('Saisie résultats'!BT42:BU42,'Saisie résultats'!BY42:CH42)))</f>
      </c>
      <c r="K43" s="47">
        <f>IF(ISBLANK('Liste élèves'!B44),"",IF(NOT(AND(ISERROR(MATCH("A",'Saisie résultats'!CL42:CR42,0)))),"A",SUM('Saisie résultats'!CL42:CR42)))</f>
      </c>
      <c r="L43" s="47">
        <f>IF(ISBLANK('Liste élèves'!B44),"",IF(NOT(AND(ISERROR(MATCH("A",'Saisie résultats'!CI42:CK42,0)),ISERROR(MATCH("A",'Saisie résultats'!CS42:CV42,0)))),"A",SUM('Saisie résultats'!CI42:CK42,'Saisie résultats'!CS42:CV42)))</f>
      </c>
      <c r="M43" s="47">
        <f>IF(ISBLANK('Liste élèves'!B44),"",IF(NOT(AND(ISERROR(MATCH("A",'Saisie résultats'!BL42:BN42,0)),ISERROR(MATCH("A",'Saisie résultats'!CW42:CY42,0)))),"A",SUM('Saisie résultats'!BL42:BN42,'Saisie résultats'!CW42:CY42)))</f>
      </c>
      <c r="N43" s="33" t="b">
        <f>AND(NOT(ISBLANK('Liste élèves'!B44)),COUNTA('Saisie résultats'!D42:CY42)&lt;&gt;100)</f>
        <v>0</v>
      </c>
      <c r="O43" s="33">
        <f>COUNTBLANK('Saisie résultats'!D42:CY42)-O$9</f>
        <v>100</v>
      </c>
      <c r="P43" s="33" t="b">
        <f t="shared" si="2"/>
        <v>1</v>
      </c>
      <c r="Q43" s="33">
        <f>IF(ISBLANK('Liste élèves'!B44),"",IF(OR(ISTEXT(D43),ISTEXT(E43),ISTEXT(F43),ISTEXT(G43),ISTEXT(H43)),"",SUM(D43:H43)))</f>
      </c>
      <c r="R43" s="33">
        <f>IF(ISBLANK('Liste élèves'!B44),"",IF(OR(ISTEXT(I43),ISTEXT(J43),ISTEXT(K43),ISTEXT(L43),ISTEXT(M43)),"",SUM(I43:M43)))</f>
      </c>
      <c r="AD43" s="48"/>
      <c r="AE43" s="48"/>
      <c r="AF43" s="49"/>
      <c r="AG43" s="49"/>
      <c r="AH43" s="49"/>
      <c r="AI43" s="49"/>
      <c r="AJ43" s="49"/>
      <c r="IS43" s="7"/>
    </row>
    <row r="44" spans="2:253" s="33" customFormat="1" ht="15" customHeight="1">
      <c r="B44" s="46">
        <v>35</v>
      </c>
      <c r="C44" s="30">
        <f>IF(ISBLANK('Liste élèves'!B45),"",('Liste élèves'!B45))</f>
      </c>
      <c r="D44" s="47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47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47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47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47">
        <f>IF(ISBLANK('Liste élèves'!B45),"",IF(NOT(AND(ISERROR(MATCH("A",'Saisie résultats'!AE43:AH43,0)),ISERROR(MATCH("A","$'saisie résultats'.f11al9":AM43,0)),ISERROR(MATCH("A",'Saisie résultats'!AV43:AX43,0)))),"A",SUM('Saisie résultats'!AE43:AH43,'Saisie résultats'!AL43:AM43,'Saisie résultats'!AU43:AX43)))</f>
      </c>
      <c r="I44" s="47">
        <f>IF(ISBLANK('Liste élèves'!B45),"",IF(NOT(AND(ISERROR(MATCH("A",'Saisie résultats'!BO43:BS43,0)),ISERROR(MATCH("A",'Saisie résultats'!BV43:BX43,0)))),"A",SUM('Saisie résultats'!BO43:BS43,'Saisie résultats'!BV43:BX43)))</f>
      </c>
      <c r="J44" s="47">
        <f>IF(ISBLANK('Liste élèves'!B45),"",IF(NOT(AND(ISERROR(MATCH("A",'Saisie résultats'!BT43:BU43,0)),ISERROR(MATCH("A",'Saisie résultats'!BY43:CH43,0)))),"A",SUM('Saisie résultats'!BT43:BU43,'Saisie résultats'!BY43:CH43)))</f>
      </c>
      <c r="K44" s="47">
        <f>IF(ISBLANK('Liste élèves'!B45),"",IF(NOT(AND(ISERROR(MATCH("A",'Saisie résultats'!CL43:CR43,0)))),"A",SUM('Saisie résultats'!CL43:CR43)))</f>
      </c>
      <c r="L44" s="47">
        <f>IF(ISBLANK('Liste élèves'!B45),"",IF(NOT(AND(ISERROR(MATCH("A",'Saisie résultats'!CI43:CK43,0)),ISERROR(MATCH("A",'Saisie résultats'!CS43:CV43,0)))),"A",SUM('Saisie résultats'!CI43:CK43,'Saisie résultats'!CS43:CV43)))</f>
      </c>
      <c r="M44" s="47">
        <f>IF(ISBLANK('Liste élèves'!B45),"",IF(NOT(AND(ISERROR(MATCH("A",'Saisie résultats'!BL43:BN43,0)),ISERROR(MATCH("A",'Saisie résultats'!CW43:CY43,0)))),"A",SUM('Saisie résultats'!BL43:BN43,'Saisie résultats'!CW43:CY43)))</f>
      </c>
      <c r="N44" s="33" t="b">
        <f>AND(NOT(ISBLANK('Liste élèves'!B45)),COUNTA('Saisie résultats'!D43:CY43)&lt;&gt;100)</f>
        <v>0</v>
      </c>
      <c r="O44" s="33">
        <f>COUNTBLANK('Saisie résultats'!D43:CY43)-O$9</f>
        <v>100</v>
      </c>
      <c r="P44" s="33" t="b">
        <f t="shared" si="2"/>
        <v>1</v>
      </c>
      <c r="Q44" s="33">
        <f>IF(ISBLANK('Liste élèves'!B45),"",IF(OR(ISTEXT(D44),ISTEXT(E44),ISTEXT(F44),ISTEXT(G44),ISTEXT(H44)),"",SUM(D44:H44)))</f>
      </c>
      <c r="R44" s="33">
        <f>IF(ISBLANK('Liste élèves'!B45),"",IF(OR(ISTEXT(I44),ISTEXT(J44),ISTEXT(K44),ISTEXT(L44),ISTEXT(M44)),"",SUM(I44:M44)))</f>
      </c>
      <c r="AD44" s="48"/>
      <c r="AE44" s="48"/>
      <c r="AF44" s="49"/>
      <c r="AG44" s="49"/>
      <c r="AH44" s="49"/>
      <c r="AI44" s="49"/>
      <c r="AJ44" s="49"/>
      <c r="IS44" s="7"/>
    </row>
    <row r="45" spans="2:253" s="33" customFormat="1" ht="15" customHeight="1">
      <c r="B45" s="46">
        <v>36</v>
      </c>
      <c r="C45" s="30">
        <f>IF(ISBLANK('Liste élèves'!B46),"",('Liste élèves'!B46))</f>
      </c>
      <c r="D45" s="47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47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47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47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47">
        <f>IF(ISBLANK('Liste élèves'!B46),"",IF(NOT(AND(ISERROR(MATCH("A",'Saisie résultats'!AE44:AH44,0)),ISERROR(MATCH("A","$'saisie résultats'.f11al9":AM44,0)),ISERROR(MATCH("A",'Saisie résultats'!AV44:AX44,0)))),"A",SUM('Saisie résultats'!AE44:AH44,'Saisie résultats'!AL44:AM44,'Saisie résultats'!AU44:AX44)))</f>
      </c>
      <c r="I45" s="47">
        <f>IF(ISBLANK('Liste élèves'!B46),"",IF(NOT(AND(ISERROR(MATCH("A",'Saisie résultats'!BO44:BS44,0)),ISERROR(MATCH("A",'Saisie résultats'!BV44:BX44,0)))),"A",SUM('Saisie résultats'!BO44:BS44,'Saisie résultats'!BV44:BX44)))</f>
      </c>
      <c r="J45" s="47">
        <f>IF(ISBLANK('Liste élèves'!B46),"",IF(NOT(AND(ISERROR(MATCH("A",'Saisie résultats'!BT44:BU44,0)),ISERROR(MATCH("A",'Saisie résultats'!BY44:CH44,0)))),"A",SUM('Saisie résultats'!BT44:BU44,'Saisie résultats'!BY44:CH44)))</f>
      </c>
      <c r="K45" s="47">
        <f>IF(ISBLANK('Liste élèves'!B46),"",IF(NOT(AND(ISERROR(MATCH("A",'Saisie résultats'!CL44:CR44,0)))),"A",SUM('Saisie résultats'!CL44:CR44)))</f>
      </c>
      <c r="L45" s="47">
        <f>IF(ISBLANK('Liste élèves'!B46),"",IF(NOT(AND(ISERROR(MATCH("A",'Saisie résultats'!CI44:CK44,0)),ISERROR(MATCH("A",'Saisie résultats'!CS44:CV44,0)))),"A",SUM('Saisie résultats'!CI44:CK44,'Saisie résultats'!CS44:CV44)))</f>
      </c>
      <c r="M45" s="47">
        <f>IF(ISBLANK('Liste élèves'!B46),"",IF(NOT(AND(ISERROR(MATCH("A",'Saisie résultats'!BL44:BN44,0)),ISERROR(MATCH("A",'Saisie résultats'!CW44:CY44,0)))),"A",SUM('Saisie résultats'!BL44:BN44,'Saisie résultats'!CW44:CY44)))</f>
      </c>
      <c r="N45" s="33" t="b">
        <f>AND(NOT(ISBLANK('Liste élèves'!B46)),COUNTA('Saisie résultats'!D44:CY44)&lt;&gt;100)</f>
        <v>0</v>
      </c>
      <c r="O45" s="33">
        <f>COUNTBLANK('Saisie résultats'!D44:CY44)-O$9</f>
        <v>100</v>
      </c>
      <c r="P45" s="33" t="b">
        <f t="shared" si="2"/>
        <v>1</v>
      </c>
      <c r="Q45" s="33">
        <f>IF(ISBLANK('Liste élèves'!B46),"",IF(OR(ISTEXT(D45),ISTEXT(E45),ISTEXT(F45),ISTEXT(G45),ISTEXT(H45)),"",SUM(D45:H45)))</f>
      </c>
      <c r="R45" s="33">
        <f>IF(ISBLANK('Liste élèves'!B46),"",IF(OR(ISTEXT(I45),ISTEXT(J45),ISTEXT(K45),ISTEXT(L45),ISTEXT(M45)),"",SUM(I45:M45)))</f>
      </c>
      <c r="AD45" s="48"/>
      <c r="AE45" s="48"/>
      <c r="AF45" s="49"/>
      <c r="AG45" s="49"/>
      <c r="AH45" s="49"/>
      <c r="AI45" s="49"/>
      <c r="AJ45" s="49"/>
      <c r="IS45" s="7"/>
    </row>
    <row r="46" spans="2:253" s="33" customFormat="1" ht="15" customHeight="1">
      <c r="B46" s="46">
        <v>37</v>
      </c>
      <c r="C46" s="30">
        <f>IF(ISBLANK('Liste élèves'!B47),"",('Liste élèves'!B47))</f>
      </c>
      <c r="D46" s="47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47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47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47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47">
        <f>IF(ISBLANK('Liste élèves'!B47),"",IF(NOT(AND(ISERROR(MATCH("A",'Saisie résultats'!AE45:AH45,0)),ISERROR(MATCH("A","$'saisie résultats'.f11al9":AM45,0)),ISERROR(MATCH("A",'Saisie résultats'!AV45:AX45,0)))),"A",SUM('Saisie résultats'!AE45:AH45,'Saisie résultats'!AL45:AM45,'Saisie résultats'!AU45:AX45)))</f>
      </c>
      <c r="I46" s="47">
        <f>IF(ISBLANK('Liste élèves'!B47),"",IF(NOT(AND(ISERROR(MATCH("A",'Saisie résultats'!BO45:BS45,0)),ISERROR(MATCH("A",'Saisie résultats'!BV45:BX45,0)))),"A",SUM('Saisie résultats'!BO45:BS45,'Saisie résultats'!BV45:BX45)))</f>
      </c>
      <c r="J46" s="47">
        <f>IF(ISBLANK('Liste élèves'!B47),"",IF(NOT(AND(ISERROR(MATCH("A",'Saisie résultats'!BT45:BU45,0)),ISERROR(MATCH("A",'Saisie résultats'!BY45:CH45,0)))),"A",SUM('Saisie résultats'!BT45:BU45,'Saisie résultats'!BY45:CH45)))</f>
      </c>
      <c r="K46" s="47">
        <f>IF(ISBLANK('Liste élèves'!B47),"",IF(NOT(AND(ISERROR(MATCH("A",'Saisie résultats'!CL45:CR45,0)))),"A",SUM('Saisie résultats'!CL45:CR45)))</f>
      </c>
      <c r="L46" s="47">
        <f>IF(ISBLANK('Liste élèves'!B47),"",IF(NOT(AND(ISERROR(MATCH("A",'Saisie résultats'!CI45:CK45,0)),ISERROR(MATCH("A",'Saisie résultats'!CS45:CV45,0)))),"A",SUM('Saisie résultats'!CI45:CK45,'Saisie résultats'!CS45:CV45)))</f>
      </c>
      <c r="M46" s="47">
        <f>IF(ISBLANK('Liste élèves'!B47),"",IF(NOT(AND(ISERROR(MATCH("A",'Saisie résultats'!BL45:BN45,0)),ISERROR(MATCH("A",'Saisie résultats'!CW45:CY45,0)))),"A",SUM('Saisie résultats'!BL45:BN45,'Saisie résultats'!CW45:CY45)))</f>
      </c>
      <c r="N46" s="33" t="b">
        <f>AND(NOT(ISBLANK('Liste élèves'!B47)),COUNTA('Saisie résultats'!D45:CY45)&lt;&gt;100)</f>
        <v>0</v>
      </c>
      <c r="O46" s="33">
        <f>COUNTBLANK('Saisie résultats'!D45:CY45)-O$9</f>
        <v>100</v>
      </c>
      <c r="P46" s="33" t="b">
        <f t="shared" si="2"/>
        <v>1</v>
      </c>
      <c r="Q46" s="33">
        <f>IF(ISBLANK('Liste élèves'!B47),"",IF(OR(ISTEXT(D46),ISTEXT(E46),ISTEXT(F46),ISTEXT(G46),ISTEXT(H46)),"",SUM(D46:H46)))</f>
      </c>
      <c r="R46" s="33">
        <f>IF(ISBLANK('Liste élèves'!B47),"",IF(OR(ISTEXT(I46),ISTEXT(J46),ISTEXT(K46),ISTEXT(L46),ISTEXT(M46)),"",SUM(I46:M46)))</f>
      </c>
      <c r="AD46" s="48"/>
      <c r="AE46" s="48"/>
      <c r="AF46" s="49"/>
      <c r="AG46" s="49"/>
      <c r="AH46" s="49"/>
      <c r="AI46" s="49"/>
      <c r="AJ46" s="49"/>
      <c r="IS46" s="7"/>
    </row>
    <row r="47" spans="2:253" s="33" customFormat="1" ht="15" customHeight="1">
      <c r="B47" s="46">
        <v>38</v>
      </c>
      <c r="C47" s="30">
        <f>IF(ISBLANK('Liste élèves'!B48),"",('Liste élèves'!B48))</f>
      </c>
      <c r="D47" s="47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47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47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47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47">
        <f>IF(ISBLANK('Liste élèves'!B48),"",IF(NOT(AND(ISERROR(MATCH("A",'Saisie résultats'!AE46:AH46,0)),ISERROR(MATCH("A","$'saisie résultats'.f11al9":AM46,0)),ISERROR(MATCH("A",'Saisie résultats'!AV46:AX46,0)))),"A",SUM('Saisie résultats'!AE46:AH46,'Saisie résultats'!AL46:AM46,'Saisie résultats'!AU46:AX46)))</f>
      </c>
      <c r="I47" s="47">
        <f>IF(ISBLANK('Liste élèves'!B48),"",IF(NOT(AND(ISERROR(MATCH("A",'Saisie résultats'!BO46:BS46,0)),ISERROR(MATCH("A",'Saisie résultats'!BV46:BX46,0)))),"A",SUM('Saisie résultats'!BO46:BS46,'Saisie résultats'!BV46:BX46)))</f>
      </c>
      <c r="J47" s="47">
        <f>IF(ISBLANK('Liste élèves'!B48),"",IF(NOT(AND(ISERROR(MATCH("A",'Saisie résultats'!BT46:BU46,0)),ISERROR(MATCH("A",'Saisie résultats'!BY46:CH46,0)))),"A",SUM('Saisie résultats'!BT46:BU46,'Saisie résultats'!BY46:CH46)))</f>
      </c>
      <c r="K47" s="47">
        <f>IF(ISBLANK('Liste élèves'!B48),"",IF(NOT(AND(ISERROR(MATCH("A",'Saisie résultats'!CL46:CR46,0)))),"A",SUM('Saisie résultats'!CL46:CR46)))</f>
      </c>
      <c r="L47" s="47">
        <f>IF(ISBLANK('Liste élèves'!B48),"",IF(NOT(AND(ISERROR(MATCH("A",'Saisie résultats'!CI46:CK46,0)),ISERROR(MATCH("A",'Saisie résultats'!CS46:CV46,0)))),"A",SUM('Saisie résultats'!CI46:CK46,'Saisie résultats'!CS46:CV46)))</f>
      </c>
      <c r="M47" s="47">
        <f>IF(ISBLANK('Liste élèves'!B48),"",IF(NOT(AND(ISERROR(MATCH("A",'Saisie résultats'!BL46:BN46,0)),ISERROR(MATCH("A",'Saisie résultats'!CW46:CY46,0)))),"A",SUM('Saisie résultats'!BL46:BN46,'Saisie résultats'!CW46:CY46)))</f>
      </c>
      <c r="N47" s="33" t="b">
        <f>AND(NOT(ISBLANK('Liste élèves'!B48)),COUNTA('Saisie résultats'!D46:CY46)&lt;&gt;100)</f>
        <v>0</v>
      </c>
      <c r="O47" s="33">
        <f>COUNTBLANK('Saisie résultats'!D46:CY46)-O$9</f>
        <v>100</v>
      </c>
      <c r="P47" s="33" t="b">
        <f t="shared" si="2"/>
        <v>1</v>
      </c>
      <c r="Q47" s="33">
        <f>IF(ISBLANK('Liste élèves'!B48),"",IF(OR(ISTEXT(D47),ISTEXT(E47),ISTEXT(F47),ISTEXT(G47),ISTEXT(H47)),"",SUM(D47:H47)))</f>
      </c>
      <c r="R47" s="33">
        <f>IF(ISBLANK('Liste élèves'!B48),"",IF(OR(ISTEXT(I47),ISTEXT(J47),ISTEXT(K47),ISTEXT(L47),ISTEXT(M47)),"",SUM(I47:M47)))</f>
      </c>
      <c r="AD47" s="48"/>
      <c r="AE47" s="48"/>
      <c r="AF47" s="49"/>
      <c r="AG47" s="49"/>
      <c r="AH47" s="49"/>
      <c r="AI47" s="49"/>
      <c r="AJ47" s="49"/>
      <c r="IS47" s="7"/>
    </row>
    <row r="48" spans="2:253" s="33" customFormat="1" ht="15" customHeight="1">
      <c r="B48" s="46">
        <v>39</v>
      </c>
      <c r="C48" s="30">
        <f>IF(ISBLANK('Liste élèves'!B49),"",('Liste élèves'!B49))</f>
      </c>
      <c r="D48" s="47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47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47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47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47">
        <f>IF(ISBLANK('Liste élèves'!B49),"",IF(NOT(AND(ISERROR(MATCH("A",'Saisie résultats'!AE47:AH47,0)),ISERROR(MATCH("A","$'saisie résultats'.f11al9":AM47,0)),ISERROR(MATCH("A",'Saisie résultats'!AV47:AX47,0)))),"A",SUM('Saisie résultats'!AE47:AH47,'Saisie résultats'!AL47:AM47,'Saisie résultats'!AU47:AX47)))</f>
      </c>
      <c r="I48" s="47">
        <f>IF(ISBLANK('Liste élèves'!B49),"",IF(NOT(AND(ISERROR(MATCH("A",'Saisie résultats'!BO47:BS47,0)),ISERROR(MATCH("A",'Saisie résultats'!BV47:BX47,0)))),"A",SUM('Saisie résultats'!BO47:BS47,'Saisie résultats'!BV47:BX47)))</f>
      </c>
      <c r="J48" s="47">
        <f>IF(ISBLANK('Liste élèves'!B49),"",IF(NOT(AND(ISERROR(MATCH("A",'Saisie résultats'!BT47:BU47,0)),ISERROR(MATCH("A",'Saisie résultats'!BY47:CH47,0)))),"A",SUM('Saisie résultats'!BT47:BU47,'Saisie résultats'!BY47:CH47)))</f>
      </c>
      <c r="K48" s="47">
        <f>IF(ISBLANK('Liste élèves'!B49),"",IF(NOT(AND(ISERROR(MATCH("A",'Saisie résultats'!CL47:CR47,0)))),"A",SUM('Saisie résultats'!CL47:CR47)))</f>
      </c>
      <c r="L48" s="47">
        <f>IF(ISBLANK('Liste élèves'!B49),"",IF(NOT(AND(ISERROR(MATCH("A",'Saisie résultats'!CI47:CK47,0)),ISERROR(MATCH("A",'Saisie résultats'!CS47:CV47,0)))),"A",SUM('Saisie résultats'!CI47:CK47,'Saisie résultats'!CS47:CV47)))</f>
      </c>
      <c r="M48" s="47">
        <f>IF(ISBLANK('Liste élèves'!B49),"",IF(NOT(AND(ISERROR(MATCH("A",'Saisie résultats'!BL47:BN47,0)),ISERROR(MATCH("A",'Saisie résultats'!CW47:CY47,0)))),"A",SUM('Saisie résultats'!BL47:BN47,'Saisie résultats'!CW47:CY47)))</f>
      </c>
      <c r="N48" s="33" t="b">
        <f>AND(NOT(ISBLANK('Liste élèves'!B49)),COUNTA('Saisie résultats'!D47:CY47)&lt;&gt;100)</f>
        <v>0</v>
      </c>
      <c r="O48" s="33">
        <f>COUNTBLANK('Saisie résultats'!D47:CY47)-O$9</f>
        <v>100</v>
      </c>
      <c r="P48" s="33" t="b">
        <f t="shared" si="2"/>
        <v>1</v>
      </c>
      <c r="Q48" s="33">
        <f>IF(ISBLANK('Liste élèves'!B49),"",IF(OR(ISTEXT(D48),ISTEXT(E48),ISTEXT(F48),ISTEXT(G48),ISTEXT(H48)),"",SUM(D48:H48)))</f>
      </c>
      <c r="R48" s="33">
        <f>IF(ISBLANK('Liste élèves'!B49),"",IF(OR(ISTEXT(I48),ISTEXT(J48),ISTEXT(K48),ISTEXT(L48),ISTEXT(M48)),"",SUM(I48:M48)))</f>
      </c>
      <c r="AD48" s="48"/>
      <c r="AE48" s="48"/>
      <c r="AF48" s="49"/>
      <c r="AG48" s="49"/>
      <c r="AH48" s="49"/>
      <c r="AI48" s="49"/>
      <c r="AJ48" s="49"/>
      <c r="IS48" s="7"/>
    </row>
    <row r="49" spans="2:253" s="33" customFormat="1" ht="15" customHeight="1">
      <c r="B49" s="46">
        <v>40</v>
      </c>
      <c r="C49" s="30">
        <f>IF(ISBLANK('Liste élèves'!B50),"",('Liste élèves'!B50))</f>
      </c>
      <c r="D49" s="47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47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47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47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47">
        <f>IF(ISBLANK('Liste élèves'!B50),"",IF(NOT(AND(ISERROR(MATCH("A",'Saisie résultats'!AE48:AH48,0)),ISERROR(MATCH("A","$'saisie résultats'.f11al9":AM48,0)),ISERROR(MATCH("A",'Saisie résultats'!AV48:AX48,0)))),"A",SUM('Saisie résultats'!AE48:AH48,'Saisie résultats'!AL48:AM48,'Saisie résultats'!AU48:AX48)))</f>
      </c>
      <c r="I49" s="47">
        <f>IF(ISBLANK('Liste élèves'!B50),"",IF(NOT(AND(ISERROR(MATCH("A",'Saisie résultats'!BO48:BS48,0)),ISERROR(MATCH("A",'Saisie résultats'!BV48:BX48,0)))),"A",SUM('Saisie résultats'!BO48:BS48,'Saisie résultats'!BV48:BX48)))</f>
      </c>
      <c r="J49" s="47">
        <f>IF(ISBLANK('Liste élèves'!B50),"",IF(NOT(AND(ISERROR(MATCH("A",'Saisie résultats'!BT48:BU48,0)),ISERROR(MATCH("A",'Saisie résultats'!BY48:CH48,0)))),"A",SUM('Saisie résultats'!BT48:BU48,'Saisie résultats'!BY48:CH48)))</f>
      </c>
      <c r="K49" s="47">
        <f>IF(ISBLANK('Liste élèves'!B50),"",IF(NOT(AND(ISERROR(MATCH("A",'Saisie résultats'!CL48:CR48,0)))),"A",SUM('Saisie résultats'!CL48:CR48)))</f>
      </c>
      <c r="L49" s="47">
        <f>IF(ISBLANK('Liste élèves'!B50),"",IF(NOT(AND(ISERROR(MATCH("A",'Saisie résultats'!CI48:CK48,0)),ISERROR(MATCH("A",'Saisie résultats'!CS48:CV48,0)))),"A",SUM('Saisie résultats'!CI48:CK48,'Saisie résultats'!CS48:CV48)))</f>
      </c>
      <c r="M49" s="47">
        <f>IF(ISBLANK('Liste élèves'!B50),"",IF(NOT(AND(ISERROR(MATCH("A",'Saisie résultats'!BL48:BN48,0)),ISERROR(MATCH("A",'Saisie résultats'!CW48:CY48,0)))),"A",SUM('Saisie résultats'!BL48:BN48,'Saisie résultats'!CW48:CY48)))</f>
      </c>
      <c r="N49" s="33" t="b">
        <f>AND(NOT(ISBLANK('Liste élèves'!B50)),COUNTA('Saisie résultats'!D48:CY48)&lt;&gt;100)</f>
        <v>0</v>
      </c>
      <c r="O49" s="33">
        <f>COUNTBLANK('Saisie résultats'!D48:CY48)-O$9</f>
        <v>100</v>
      </c>
      <c r="P49" s="33" t="b">
        <f t="shared" si="2"/>
        <v>1</v>
      </c>
      <c r="Q49" s="33">
        <f>IF(ISBLANK('Liste élèves'!B50),"",IF(OR(ISTEXT(D49),ISTEXT(E49),ISTEXT(F49),ISTEXT(G49),ISTEXT(H49)),"",SUM(D49:H49)))</f>
      </c>
      <c r="R49" s="33">
        <f>IF(ISBLANK('Liste élèves'!B50),"",IF(OR(ISTEXT(I49),ISTEXT(J49),ISTEXT(K49),ISTEXT(L49),ISTEXT(M49)),"",SUM(I49:M49)))</f>
      </c>
      <c r="AD49" s="48"/>
      <c r="AE49" s="48"/>
      <c r="AF49" s="49"/>
      <c r="AG49" s="49"/>
      <c r="AH49" s="49"/>
      <c r="AI49" s="49"/>
      <c r="AJ49" s="49"/>
      <c r="IS49" s="7"/>
    </row>
    <row r="50" spans="2:253" s="33" customFormat="1" ht="15" customHeight="1">
      <c r="B50" s="46">
        <v>41</v>
      </c>
      <c r="C50" s="30">
        <f>IF(ISBLANK('Liste élèves'!B51),"",('Liste élèves'!B51))</f>
      </c>
      <c r="D50" s="47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47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47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47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47">
        <f>IF(ISBLANK('Liste élèves'!B51),"",IF(NOT(AND(ISERROR(MATCH("A",'Saisie résultats'!AE49:AH49,0)),ISERROR(MATCH("A","$'saisie résultats'.f11al9":AM49,0)),ISERROR(MATCH("A",'Saisie résultats'!AV49:AX49,0)))),"A",SUM('Saisie résultats'!AE49:AH49,'Saisie résultats'!AL49:AM49,'Saisie résultats'!AU49:AX49)))</f>
      </c>
      <c r="I50" s="47">
        <f>IF(ISBLANK('Liste élèves'!B51),"",IF(NOT(AND(ISERROR(MATCH("A",'Saisie résultats'!BO49:BS49,0)),ISERROR(MATCH("A",'Saisie résultats'!BV49:BX49,0)))),"A",SUM('Saisie résultats'!BO49:BS49,'Saisie résultats'!BV49:BX49)))</f>
      </c>
      <c r="J50" s="47">
        <f>IF(ISBLANK('Liste élèves'!B51),"",IF(NOT(AND(ISERROR(MATCH("A",'Saisie résultats'!BT49:BU49,0)),ISERROR(MATCH("A",'Saisie résultats'!BY49:CH49,0)))),"A",SUM('Saisie résultats'!BT49:BU49,'Saisie résultats'!BY49:CH49)))</f>
      </c>
      <c r="K50" s="47">
        <f>IF(ISBLANK('Liste élèves'!B51),"",IF(NOT(AND(ISERROR(MATCH("A",'Saisie résultats'!CL49:CR49,0)))),"A",SUM('Saisie résultats'!CL49:CR49)))</f>
      </c>
      <c r="L50" s="47">
        <f>IF(ISBLANK('Liste élèves'!B51),"",IF(NOT(AND(ISERROR(MATCH("A",'Saisie résultats'!CI49:CK49,0)),ISERROR(MATCH("A",'Saisie résultats'!CS49:CV49,0)))),"A",SUM('Saisie résultats'!CI49:CK49,'Saisie résultats'!CS49:CV49)))</f>
      </c>
      <c r="M50" s="47">
        <f>IF(ISBLANK('Liste élèves'!B51),"",IF(NOT(AND(ISERROR(MATCH("A",'Saisie résultats'!BL49:BN49,0)),ISERROR(MATCH("A",'Saisie résultats'!CW49:CY49,0)))),"A",SUM('Saisie résultats'!BL49:BN49,'Saisie résultats'!CW49:CY49)))</f>
      </c>
      <c r="N50" s="33" t="b">
        <f>AND(NOT(ISBLANK('Liste élèves'!B51)),COUNTA('Saisie résultats'!D49:CY49)&lt;&gt;100)</f>
        <v>0</v>
      </c>
      <c r="O50" s="33">
        <f>COUNTBLANK('Saisie résultats'!D49:CY49)-O$9</f>
        <v>100</v>
      </c>
      <c r="P50" s="33" t="b">
        <f t="shared" si="2"/>
        <v>1</v>
      </c>
      <c r="Q50" s="33">
        <f>IF(ISBLANK('Liste élèves'!B51),"",IF(OR(ISTEXT(D50),ISTEXT(E50),ISTEXT(F50),ISTEXT(G50),ISTEXT(H50)),"",SUM(D50:H50)))</f>
      </c>
      <c r="R50" s="33">
        <f>IF(ISBLANK('Liste élèves'!B51),"",IF(OR(ISTEXT(I50),ISTEXT(J50),ISTEXT(K50),ISTEXT(L50),ISTEXT(M50)),"",SUM(I50:M50)))</f>
      </c>
      <c r="AD50" s="48"/>
      <c r="AE50" s="48"/>
      <c r="AF50" s="49"/>
      <c r="AG50" s="49"/>
      <c r="AH50" s="49"/>
      <c r="AI50" s="49"/>
      <c r="AJ50" s="49"/>
      <c r="IS50" s="7"/>
    </row>
    <row r="51" spans="2:253" s="33" customFormat="1" ht="15" customHeight="1">
      <c r="B51" s="46">
        <v>42</v>
      </c>
      <c r="C51" s="30">
        <f>IF(ISBLANK('Liste élèves'!B52),"",('Liste élèves'!B52))</f>
      </c>
      <c r="D51" s="47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47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47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47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47">
        <f>IF(ISBLANK('Liste élèves'!B52),"",IF(NOT(AND(ISERROR(MATCH("A",'Saisie résultats'!AE50:AH50,0)),ISERROR(MATCH("A","$'saisie résultats'.f11al9":AM50,0)),ISERROR(MATCH("A",'Saisie résultats'!AV50:AX50,0)))),"A",SUM('Saisie résultats'!AE50:AH50,'Saisie résultats'!AL50:AM50,'Saisie résultats'!AU50:AX50)))</f>
      </c>
      <c r="I51" s="47">
        <f>IF(ISBLANK('Liste élèves'!B52),"",IF(NOT(AND(ISERROR(MATCH("A",'Saisie résultats'!BO50:BS50,0)),ISERROR(MATCH("A",'Saisie résultats'!BV50:BX50,0)))),"A",SUM('Saisie résultats'!BO50:BS50,'Saisie résultats'!BV50:BX50)))</f>
      </c>
      <c r="J51" s="47">
        <f>IF(ISBLANK('Liste élèves'!B52),"",IF(NOT(AND(ISERROR(MATCH("A",'Saisie résultats'!BT50:BU50,0)),ISERROR(MATCH("A",'Saisie résultats'!BY50:CH50,0)))),"A",SUM('Saisie résultats'!BT50:BU50,'Saisie résultats'!BY50:CH50)))</f>
      </c>
      <c r="K51" s="47">
        <f>IF(ISBLANK('Liste élèves'!B52),"",IF(NOT(AND(ISERROR(MATCH("A",'Saisie résultats'!CL50:CR50,0)))),"A",SUM('Saisie résultats'!CL50:CR50)))</f>
      </c>
      <c r="L51" s="47">
        <f>IF(ISBLANK('Liste élèves'!B52),"",IF(NOT(AND(ISERROR(MATCH("A",'Saisie résultats'!CI50:CK50,0)),ISERROR(MATCH("A",'Saisie résultats'!CS50:CV50,0)))),"A",SUM('Saisie résultats'!CI50:CK50,'Saisie résultats'!CS50:CV50)))</f>
      </c>
      <c r="M51" s="47">
        <f>IF(ISBLANK('Liste élèves'!B52),"",IF(NOT(AND(ISERROR(MATCH("A",'Saisie résultats'!BL50:BN50,0)),ISERROR(MATCH("A",'Saisie résultats'!CW50:CY50,0)))),"A",SUM('Saisie résultats'!BL50:BN50,'Saisie résultats'!CW50:CY50)))</f>
      </c>
      <c r="N51" s="33" t="b">
        <f>AND(NOT(ISBLANK('Liste élèves'!B52)),COUNTA('Saisie résultats'!D50:CY50)&lt;&gt;100)</f>
        <v>0</v>
      </c>
      <c r="O51" s="33">
        <f>COUNTBLANK('Saisie résultats'!D50:CY50)-O$9</f>
        <v>100</v>
      </c>
      <c r="P51" s="33" t="b">
        <f t="shared" si="2"/>
        <v>1</v>
      </c>
      <c r="Q51" s="33">
        <f>IF(ISBLANK('Liste élèves'!B52),"",IF(OR(ISTEXT(D51),ISTEXT(E51),ISTEXT(F51),ISTEXT(G51),ISTEXT(H51)),"",SUM(D51:H51)))</f>
      </c>
      <c r="R51" s="33">
        <f>IF(ISBLANK('Liste élèves'!B52),"",IF(OR(ISTEXT(I51),ISTEXT(J51),ISTEXT(K51),ISTEXT(L51),ISTEXT(M51)),"",SUM(I51:M51)))</f>
      </c>
      <c r="AD51" s="48"/>
      <c r="AE51" s="48"/>
      <c r="AF51" s="49"/>
      <c r="AG51" s="49"/>
      <c r="AH51" s="49"/>
      <c r="AI51" s="49"/>
      <c r="AJ51" s="49"/>
      <c r="IS51" s="7"/>
    </row>
    <row r="52" spans="2:253" s="33" customFormat="1" ht="15" customHeight="1">
      <c r="B52" s="46">
        <v>43</v>
      </c>
      <c r="C52" s="30">
        <f>IF(ISBLANK('Liste élèves'!B53),"",('Liste élèves'!B53))</f>
      </c>
      <c r="D52" s="47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47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47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47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47">
        <f>IF(ISBLANK('Liste élèves'!B53),"",IF(NOT(AND(ISERROR(MATCH("A",'Saisie résultats'!AE51:AH51,0)),ISERROR(MATCH("A","$'saisie résultats'.f11al9":AM51,0)),ISERROR(MATCH("A",'Saisie résultats'!AV51:AX51,0)))),"A",SUM('Saisie résultats'!AE51:AH51,'Saisie résultats'!AL51:AM51,'Saisie résultats'!AU51:AX51)))</f>
      </c>
      <c r="I52" s="47">
        <f>IF(ISBLANK('Liste élèves'!B53),"",IF(NOT(AND(ISERROR(MATCH("A",'Saisie résultats'!BO51:BS51,0)),ISERROR(MATCH("A",'Saisie résultats'!BV51:BX51,0)))),"A",SUM('Saisie résultats'!BO51:BS51,'Saisie résultats'!BV51:BX51)))</f>
      </c>
      <c r="J52" s="47">
        <f>IF(ISBLANK('Liste élèves'!B53),"",IF(NOT(AND(ISERROR(MATCH("A",'Saisie résultats'!BT51:BU51,0)),ISERROR(MATCH("A",'Saisie résultats'!BY51:CH51,0)))),"A",SUM('Saisie résultats'!BT51:BU51,'Saisie résultats'!BY51:CH51)))</f>
      </c>
      <c r="K52" s="47">
        <f>IF(ISBLANK('Liste élèves'!B53),"",IF(NOT(AND(ISERROR(MATCH("A",'Saisie résultats'!CL51:CR51,0)))),"A",SUM('Saisie résultats'!CL51:CR51)))</f>
      </c>
      <c r="L52" s="47">
        <f>IF(ISBLANK('Liste élèves'!B53),"",IF(NOT(AND(ISERROR(MATCH("A",'Saisie résultats'!CI51:CK51,0)),ISERROR(MATCH("A",'Saisie résultats'!CS51:CV51,0)))),"A",SUM('Saisie résultats'!CI51:CK51,'Saisie résultats'!CS51:CV51)))</f>
      </c>
      <c r="M52" s="47">
        <f>IF(ISBLANK('Liste élèves'!B53),"",IF(NOT(AND(ISERROR(MATCH("A",'Saisie résultats'!BL51:BN51,0)),ISERROR(MATCH("A",'Saisie résultats'!CW51:CY51,0)))),"A",SUM('Saisie résultats'!BL51:BN51,'Saisie résultats'!CW51:CY51)))</f>
      </c>
      <c r="N52" s="33" t="b">
        <f>AND(NOT(ISBLANK('Liste élèves'!B53)),COUNTA('Saisie résultats'!D51:CY51)&lt;&gt;100)</f>
        <v>0</v>
      </c>
      <c r="O52" s="33">
        <f>COUNTBLANK('Saisie résultats'!D51:CY51)-O$9</f>
        <v>100</v>
      </c>
      <c r="P52" s="33" t="b">
        <f t="shared" si="2"/>
        <v>1</v>
      </c>
      <c r="Q52" s="33">
        <f>IF(ISBLANK('Liste élèves'!B53),"",IF(OR(ISTEXT(D52),ISTEXT(E52),ISTEXT(F52),ISTEXT(G52),ISTEXT(H52)),"",SUM(D52:H52)))</f>
      </c>
      <c r="R52" s="33">
        <f>IF(ISBLANK('Liste élèves'!B53),"",IF(OR(ISTEXT(I52),ISTEXT(J52),ISTEXT(K52),ISTEXT(L52),ISTEXT(M52)),"",SUM(I52:M52)))</f>
      </c>
      <c r="AD52" s="48"/>
      <c r="AE52" s="48"/>
      <c r="AF52" s="49"/>
      <c r="AG52" s="49"/>
      <c r="AH52" s="49"/>
      <c r="AI52" s="49"/>
      <c r="AJ52" s="49"/>
      <c r="IS52" s="7"/>
    </row>
    <row r="53" spans="2:253" s="33" customFormat="1" ht="15" customHeight="1">
      <c r="B53" s="46">
        <v>44</v>
      </c>
      <c r="C53" s="30">
        <f>IF(ISBLANK('Liste élèves'!B54),"",('Liste élèves'!B54))</f>
      </c>
      <c r="D53" s="47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47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47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47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47">
        <f>IF(ISBLANK('Liste élèves'!B54),"",IF(NOT(AND(ISERROR(MATCH("A",'Saisie résultats'!AE52:AH52,0)),ISERROR(MATCH("A","$'saisie résultats'.f11al9":AM52,0)),ISERROR(MATCH("A",'Saisie résultats'!AV52:AX52,0)))),"A",SUM('Saisie résultats'!AE52:AH52,'Saisie résultats'!AL52:AM52,'Saisie résultats'!AU52:AX52)))</f>
      </c>
      <c r="I53" s="47">
        <f>IF(ISBLANK('Liste élèves'!B54),"",IF(NOT(AND(ISERROR(MATCH("A",'Saisie résultats'!BO52:BS52,0)),ISERROR(MATCH("A",'Saisie résultats'!BV52:BX52,0)))),"A",SUM('Saisie résultats'!BO52:BS52,'Saisie résultats'!BV52:BX52)))</f>
      </c>
      <c r="J53" s="47">
        <f>IF(ISBLANK('Liste élèves'!B54),"",IF(NOT(AND(ISERROR(MATCH("A",'Saisie résultats'!BT52:BU52,0)),ISERROR(MATCH("A",'Saisie résultats'!BY52:CH52,0)))),"A",SUM('Saisie résultats'!BT52:BU52,'Saisie résultats'!BY52:CH52)))</f>
      </c>
      <c r="K53" s="47">
        <f>IF(ISBLANK('Liste élèves'!B54),"",IF(NOT(AND(ISERROR(MATCH("A",'Saisie résultats'!CL52:CR52,0)))),"A",SUM('Saisie résultats'!CL52:CR52)))</f>
      </c>
      <c r="L53" s="47">
        <f>IF(ISBLANK('Liste élèves'!B54),"",IF(NOT(AND(ISERROR(MATCH("A",'Saisie résultats'!CI52:CK52,0)),ISERROR(MATCH("A",'Saisie résultats'!CS52:CV52,0)))),"A",SUM('Saisie résultats'!CI52:CK52,'Saisie résultats'!CS52:CV52)))</f>
      </c>
      <c r="M53" s="47">
        <f>IF(ISBLANK('Liste élèves'!B54),"",IF(NOT(AND(ISERROR(MATCH("A",'Saisie résultats'!BL52:BN52,0)),ISERROR(MATCH("A",'Saisie résultats'!CW52:CY52,0)))),"A",SUM('Saisie résultats'!BL52:BN52,'Saisie résultats'!CW52:CY52)))</f>
      </c>
      <c r="N53" s="33" t="b">
        <f>AND(NOT(ISBLANK('Liste élèves'!B54)),COUNTA('Saisie résultats'!D52:CY52)&lt;&gt;100)</f>
        <v>0</v>
      </c>
      <c r="O53" s="33">
        <f>COUNTBLANK('Saisie résultats'!D52:CY52)-O$9</f>
        <v>100</v>
      </c>
      <c r="P53" s="33" t="b">
        <f t="shared" si="2"/>
        <v>1</v>
      </c>
      <c r="Q53" s="33">
        <f>IF(ISBLANK('Liste élèves'!B54),"",IF(OR(ISTEXT(D53),ISTEXT(E53),ISTEXT(F53),ISTEXT(G53),ISTEXT(H53)),"",SUM(D53:H53)))</f>
      </c>
      <c r="R53" s="33">
        <f>IF(ISBLANK('Liste élèves'!B54),"",IF(OR(ISTEXT(I53),ISTEXT(J53),ISTEXT(K53),ISTEXT(L53),ISTEXT(M53)),"",SUM(I53:M53)))</f>
      </c>
      <c r="AD53" s="48"/>
      <c r="AE53" s="48"/>
      <c r="AF53" s="49"/>
      <c r="AG53" s="49"/>
      <c r="AH53" s="49"/>
      <c r="AI53" s="49"/>
      <c r="AJ53" s="49"/>
      <c r="IS53" s="7"/>
    </row>
    <row r="54" spans="2:253" s="33" customFormat="1" ht="15" customHeight="1">
      <c r="B54" s="46">
        <v>45</v>
      </c>
      <c r="C54" s="30">
        <f>IF(ISBLANK('Liste élèves'!B55),"",('Liste élèves'!B55))</f>
      </c>
      <c r="D54" s="47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47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47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47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47">
        <f>IF(ISBLANK('Liste élèves'!B55),"",IF(NOT(AND(ISERROR(MATCH("A",'Saisie résultats'!AE53:AH53,0)),ISERROR(MATCH("A","$'saisie résultats'.f11al9":AM53,0)),ISERROR(MATCH("A",'Saisie résultats'!AV53:AX53,0)))),"A",SUM('Saisie résultats'!AE53:AH53,'Saisie résultats'!AL53:AM53,'Saisie résultats'!AU53:AX53)))</f>
      </c>
      <c r="I54" s="47">
        <f>IF(ISBLANK('Liste élèves'!B55),"",IF(NOT(AND(ISERROR(MATCH("A",'Saisie résultats'!BO53:BS53,0)),ISERROR(MATCH("A",'Saisie résultats'!BV53:BX53,0)))),"A",SUM('Saisie résultats'!BO53:BS53,'Saisie résultats'!BV53:BX53)))</f>
      </c>
      <c r="J54" s="47">
        <f>IF(ISBLANK('Liste élèves'!B55),"",IF(NOT(AND(ISERROR(MATCH("A",'Saisie résultats'!BT53:BU53,0)),ISERROR(MATCH("A",'Saisie résultats'!BY53:CH53,0)))),"A",SUM('Saisie résultats'!BT53:BU53,'Saisie résultats'!BY53:CH53)))</f>
      </c>
      <c r="K54" s="47">
        <f>IF(ISBLANK('Liste élèves'!B55),"",IF(NOT(AND(ISERROR(MATCH("A",'Saisie résultats'!CL53:CR53,0)))),"A",SUM('Saisie résultats'!CL53:CR53)))</f>
      </c>
      <c r="L54" s="47">
        <f>IF(ISBLANK('Liste élèves'!B55),"",IF(NOT(AND(ISERROR(MATCH("A",'Saisie résultats'!CI53:CK53,0)),ISERROR(MATCH("A",'Saisie résultats'!CS53:CV53,0)))),"A",SUM('Saisie résultats'!CI53:CK53,'Saisie résultats'!CS53:CV53)))</f>
      </c>
      <c r="M54" s="47">
        <f>IF(ISBLANK('Liste élèves'!B55),"",IF(NOT(AND(ISERROR(MATCH("A",'Saisie résultats'!BL53:BN53,0)),ISERROR(MATCH("A",'Saisie résultats'!CW53:CY53,0)))),"A",SUM('Saisie résultats'!BL53:BN53,'Saisie résultats'!CW53:CY53)))</f>
      </c>
      <c r="N54" s="33" t="b">
        <f>AND(NOT(ISBLANK('Liste élèves'!B55)),COUNTA('Saisie résultats'!D53:CY53)&lt;&gt;100)</f>
        <v>0</v>
      </c>
      <c r="O54" s="33">
        <f>COUNTBLANK('Saisie résultats'!D53:CY53)-O$9</f>
        <v>100</v>
      </c>
      <c r="P54" s="33" t="b">
        <f t="shared" si="2"/>
        <v>1</v>
      </c>
      <c r="Q54" s="33">
        <f>IF(ISBLANK('Liste élèves'!B55),"",IF(OR(ISTEXT(D54),ISTEXT(E54),ISTEXT(F54),ISTEXT(G54),ISTEXT(H54)),"",SUM(D54:H54)))</f>
      </c>
      <c r="R54" s="33">
        <f>IF(ISBLANK('Liste élèves'!B55),"",IF(OR(ISTEXT(I54),ISTEXT(J54),ISTEXT(K54),ISTEXT(L54),ISTEXT(M54)),"",SUM(I54:M54)))</f>
      </c>
      <c r="AD54" s="48"/>
      <c r="AE54" s="48"/>
      <c r="AF54" s="49"/>
      <c r="AG54" s="49"/>
      <c r="AH54" s="49"/>
      <c r="AI54" s="49"/>
      <c r="AJ54" s="49"/>
      <c r="IS54" s="7"/>
    </row>
    <row r="55" spans="2:253" s="33" customFormat="1" ht="15" customHeight="1">
      <c r="B55" s="46">
        <v>46</v>
      </c>
      <c r="C55" s="30">
        <f>IF(ISBLANK('Liste élèves'!B56),"",('Liste élèves'!B56))</f>
      </c>
      <c r="D55" s="47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47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47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47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47">
        <f>IF(ISBLANK('Liste élèves'!B56),"",IF(NOT(AND(ISERROR(MATCH("A",'Saisie résultats'!AE54:AH54,0)),ISERROR(MATCH("A","$'saisie résultats'.f11al9":AM54,0)),ISERROR(MATCH("A",'Saisie résultats'!AV54:AX54,0)))),"A",SUM('Saisie résultats'!AE54:AH54,'Saisie résultats'!AL54:AM54,'Saisie résultats'!AU54:AX54)))</f>
      </c>
      <c r="I55" s="47">
        <f>IF(ISBLANK('Liste élèves'!B56),"",IF(NOT(AND(ISERROR(MATCH("A",'Saisie résultats'!BO54:BS54,0)),ISERROR(MATCH("A",'Saisie résultats'!BV54:BX54,0)))),"A",SUM('Saisie résultats'!BO54:BS54,'Saisie résultats'!BV54:BX54)))</f>
      </c>
      <c r="J55" s="47">
        <f>IF(ISBLANK('Liste élèves'!B56),"",IF(NOT(AND(ISERROR(MATCH("A",'Saisie résultats'!BT54:BU54,0)),ISERROR(MATCH("A",'Saisie résultats'!BY54:CH54,0)))),"A",SUM('Saisie résultats'!BT54:BU54,'Saisie résultats'!BY54:CH54)))</f>
      </c>
      <c r="K55" s="47">
        <f>IF(ISBLANK('Liste élèves'!B56),"",IF(NOT(AND(ISERROR(MATCH("A",'Saisie résultats'!CL54:CR54,0)))),"A",SUM('Saisie résultats'!CL54:CR54)))</f>
      </c>
      <c r="L55" s="47">
        <f>IF(ISBLANK('Liste élèves'!B56),"",IF(NOT(AND(ISERROR(MATCH("A",'Saisie résultats'!CI54:CK54,0)),ISERROR(MATCH("A",'Saisie résultats'!CS54:CV54,0)))),"A",SUM('Saisie résultats'!CI54:CK54,'Saisie résultats'!CS54:CV54)))</f>
      </c>
      <c r="M55" s="47">
        <f>IF(ISBLANK('Liste élèves'!B56),"",IF(NOT(AND(ISERROR(MATCH("A",'Saisie résultats'!BL54:BN54,0)),ISERROR(MATCH("A",'Saisie résultats'!CW54:CY54,0)))),"A",SUM('Saisie résultats'!BL54:BN54,'Saisie résultats'!CW54:CY54)))</f>
      </c>
      <c r="N55" s="33" t="b">
        <f>AND(NOT(ISBLANK('Liste élèves'!B56)),COUNTA('Saisie résultats'!D54:CY54)&lt;&gt;100)</f>
        <v>0</v>
      </c>
      <c r="O55" s="33">
        <f>COUNTBLANK('Saisie résultats'!D54:CY54)-O$9</f>
        <v>100</v>
      </c>
      <c r="P55" s="33" t="b">
        <f t="shared" si="2"/>
        <v>1</v>
      </c>
      <c r="Q55" s="33">
        <f>IF(ISBLANK('Liste élèves'!B56),"",IF(OR(ISTEXT(D55),ISTEXT(E55),ISTEXT(F55),ISTEXT(G55),ISTEXT(H55)),"",SUM(D55:H55)))</f>
      </c>
      <c r="R55" s="33">
        <f>IF(ISBLANK('Liste élèves'!B56),"",IF(OR(ISTEXT(I55),ISTEXT(J55),ISTEXT(K55),ISTEXT(L55),ISTEXT(M55)),"",SUM(I55:M55)))</f>
      </c>
      <c r="AD55" s="48"/>
      <c r="AE55" s="48"/>
      <c r="AF55" s="49"/>
      <c r="AG55" s="49"/>
      <c r="AH55" s="49"/>
      <c r="AI55" s="49"/>
      <c r="AJ55" s="49"/>
      <c r="IS55" s="7"/>
    </row>
    <row r="56" spans="2:253" s="33" customFormat="1" ht="15" customHeight="1">
      <c r="B56" s="46">
        <v>47</v>
      </c>
      <c r="C56" s="30">
        <f>IF(ISBLANK('Liste élèves'!B57),"",('Liste élèves'!B57))</f>
      </c>
      <c r="D56" s="47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47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47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47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47">
        <f>IF(ISBLANK('Liste élèves'!B57),"",IF(NOT(AND(ISERROR(MATCH("A",'Saisie résultats'!AE55:AH55,0)),ISERROR(MATCH("A","$'saisie résultats'.f11al9":AM55,0)),ISERROR(MATCH("A",'Saisie résultats'!AV55:AX55,0)))),"A",SUM('Saisie résultats'!AE55:AH55,'Saisie résultats'!AL55:AM55,'Saisie résultats'!AU55:AX55)))</f>
      </c>
      <c r="I56" s="47">
        <f>IF(ISBLANK('Liste élèves'!B57),"",IF(NOT(AND(ISERROR(MATCH("A",'Saisie résultats'!BO55:BS55,0)),ISERROR(MATCH("A",'Saisie résultats'!BV55:BX55,0)))),"A",SUM('Saisie résultats'!BO55:BS55,'Saisie résultats'!BV55:BX55)))</f>
      </c>
      <c r="J56" s="47">
        <f>IF(ISBLANK('Liste élèves'!B57),"",IF(NOT(AND(ISERROR(MATCH("A",'Saisie résultats'!BT55:BU55,0)),ISERROR(MATCH("A",'Saisie résultats'!BY55:CH55,0)))),"A",SUM('Saisie résultats'!BT55:BU55,'Saisie résultats'!BY55:CH55)))</f>
      </c>
      <c r="K56" s="47">
        <f>IF(ISBLANK('Liste élèves'!B57),"",IF(NOT(AND(ISERROR(MATCH("A",'Saisie résultats'!CL55:CR55,0)))),"A",SUM('Saisie résultats'!CL55:CR55)))</f>
      </c>
      <c r="L56" s="47">
        <f>IF(ISBLANK('Liste élèves'!B57),"",IF(NOT(AND(ISERROR(MATCH("A",'Saisie résultats'!CI55:CK55,0)),ISERROR(MATCH("A",'Saisie résultats'!CS55:CV55,0)))),"A",SUM('Saisie résultats'!CI55:CK55,'Saisie résultats'!CS55:CV55)))</f>
      </c>
      <c r="M56" s="47">
        <f>IF(ISBLANK('Liste élèves'!B57),"",IF(NOT(AND(ISERROR(MATCH("A",'Saisie résultats'!BL55:BN55,0)),ISERROR(MATCH("A",'Saisie résultats'!CW55:CY55,0)))),"A",SUM('Saisie résultats'!BL55:BN55,'Saisie résultats'!CW55:CY55)))</f>
      </c>
      <c r="N56" s="33" t="b">
        <f>AND(NOT(ISBLANK('Liste élèves'!B57)),COUNTA('Saisie résultats'!D55:CY55)&lt;&gt;100)</f>
        <v>0</v>
      </c>
      <c r="O56" s="33">
        <f>COUNTBLANK('Saisie résultats'!D55:CY55)-O$9</f>
        <v>100</v>
      </c>
      <c r="P56" s="33" t="b">
        <f t="shared" si="2"/>
        <v>1</v>
      </c>
      <c r="Q56" s="33">
        <f>IF(ISBLANK('Liste élèves'!B57),"",IF(OR(ISTEXT(D56),ISTEXT(E56),ISTEXT(F56),ISTEXT(G56),ISTEXT(H56)),"",SUM(D56:H56)))</f>
      </c>
      <c r="R56" s="33">
        <f>IF(ISBLANK('Liste élèves'!B57),"",IF(OR(ISTEXT(I56),ISTEXT(J56),ISTEXT(K56),ISTEXT(L56),ISTEXT(M56)),"",SUM(I56:M56)))</f>
      </c>
      <c r="AD56" s="48"/>
      <c r="AE56" s="48"/>
      <c r="AF56" s="49"/>
      <c r="AG56" s="49"/>
      <c r="AH56" s="49"/>
      <c r="AI56" s="49"/>
      <c r="AJ56" s="49"/>
      <c r="IS56" s="7"/>
    </row>
    <row r="57" spans="2:253" s="33" customFormat="1" ht="15" customHeight="1">
      <c r="B57" s="46">
        <v>48</v>
      </c>
      <c r="C57" s="30">
        <f>IF(ISBLANK('Liste élèves'!B58),"",('Liste élèves'!B58))</f>
      </c>
      <c r="D57" s="47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47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47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47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47">
        <f>IF(ISBLANK('Liste élèves'!B58),"",IF(NOT(AND(ISERROR(MATCH("A",'Saisie résultats'!AE56:AH56,0)),ISERROR(MATCH("A","$'saisie résultats'.f11al9":AM56,0)),ISERROR(MATCH("A",'Saisie résultats'!AV56:AX56,0)))),"A",SUM('Saisie résultats'!AE56:AH56,'Saisie résultats'!AL56:AM56,'Saisie résultats'!AU56:AX56)))</f>
      </c>
      <c r="I57" s="47">
        <f>IF(ISBLANK('Liste élèves'!B58),"",IF(NOT(AND(ISERROR(MATCH("A",'Saisie résultats'!BO56:BS56,0)),ISERROR(MATCH("A",'Saisie résultats'!BV56:BX56,0)))),"A",SUM('Saisie résultats'!BO56:BS56,'Saisie résultats'!BV56:BX56)))</f>
      </c>
      <c r="J57" s="47">
        <f>IF(ISBLANK('Liste élèves'!B58),"",IF(NOT(AND(ISERROR(MATCH("A",'Saisie résultats'!BT56:BU56,0)),ISERROR(MATCH("A",'Saisie résultats'!BY56:CH56,0)))),"A",SUM('Saisie résultats'!BT56:BU56,'Saisie résultats'!BY56:CH56)))</f>
      </c>
      <c r="K57" s="47">
        <f>IF(ISBLANK('Liste élèves'!B58),"",IF(NOT(AND(ISERROR(MATCH("A",'Saisie résultats'!CL56:CR56,0)))),"A",SUM('Saisie résultats'!CL56:CR56)))</f>
      </c>
      <c r="L57" s="47">
        <f>IF(ISBLANK('Liste élèves'!B58),"",IF(NOT(AND(ISERROR(MATCH("A",'Saisie résultats'!CI56:CK56,0)),ISERROR(MATCH("A",'Saisie résultats'!CS56:CV56,0)))),"A",SUM('Saisie résultats'!CI56:CK56,'Saisie résultats'!CS56:CV56)))</f>
      </c>
      <c r="M57" s="47">
        <f>IF(ISBLANK('Liste élèves'!B58),"",IF(NOT(AND(ISERROR(MATCH("A",'Saisie résultats'!BL56:BN56,0)),ISERROR(MATCH("A",'Saisie résultats'!CW56:CY56,0)))),"A",SUM('Saisie résultats'!BL56:BN56,'Saisie résultats'!CW56:CY56)))</f>
      </c>
      <c r="N57" s="33" t="b">
        <f>AND(NOT(ISBLANK('Liste élèves'!B58)),COUNTA('Saisie résultats'!D56:CY56)&lt;&gt;100)</f>
        <v>0</v>
      </c>
      <c r="O57" s="33">
        <f>COUNTBLANK('Saisie résultats'!D56:CY56)-O$9</f>
        <v>100</v>
      </c>
      <c r="P57" s="33" t="b">
        <f t="shared" si="2"/>
        <v>1</v>
      </c>
      <c r="Q57" s="33">
        <f>IF(ISBLANK('Liste élèves'!B58),"",IF(OR(ISTEXT(D57),ISTEXT(E57),ISTEXT(F57),ISTEXT(G57),ISTEXT(H57)),"",SUM(D57:H57)))</f>
      </c>
      <c r="R57" s="33">
        <f>IF(ISBLANK('Liste élèves'!B58),"",IF(OR(ISTEXT(I57),ISTEXT(J57),ISTEXT(K57),ISTEXT(L57),ISTEXT(M57)),"",SUM(I57:M57)))</f>
      </c>
      <c r="AD57" s="48"/>
      <c r="AE57" s="48"/>
      <c r="AF57" s="49"/>
      <c r="AG57" s="49"/>
      <c r="AH57" s="49"/>
      <c r="AI57" s="49"/>
      <c r="AJ57" s="49"/>
      <c r="IS57" s="7"/>
    </row>
    <row r="58" spans="2:253" s="33" customFormat="1" ht="15" customHeight="1">
      <c r="B58" s="46">
        <v>49</v>
      </c>
      <c r="C58" s="30">
        <f>IF(ISBLANK('Liste élèves'!B59),"",('Liste élèves'!B59))</f>
      </c>
      <c r="D58" s="47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47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47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47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47">
        <f>IF(ISBLANK('Liste élèves'!B59),"",IF(NOT(AND(ISERROR(MATCH("A",'Saisie résultats'!AE57:AH57,0)),ISERROR(MATCH("A","$'saisie résultats'.f11al9":AM57,0)),ISERROR(MATCH("A",'Saisie résultats'!AV57:AX57,0)))),"A",SUM('Saisie résultats'!AE57:AH57,'Saisie résultats'!AL57:AM57,'Saisie résultats'!AU57:AX57)))</f>
      </c>
      <c r="I58" s="47">
        <f>IF(ISBLANK('Liste élèves'!B59),"",IF(NOT(AND(ISERROR(MATCH("A",'Saisie résultats'!BO57:BS57,0)),ISERROR(MATCH("A",'Saisie résultats'!BV57:BX57,0)))),"A",SUM('Saisie résultats'!BO57:BS57,'Saisie résultats'!BV57:BX57)))</f>
      </c>
      <c r="J58" s="47">
        <f>IF(ISBLANK('Liste élèves'!B59),"",IF(NOT(AND(ISERROR(MATCH("A",'Saisie résultats'!BT57:BU57,0)),ISERROR(MATCH("A",'Saisie résultats'!BY57:CH57,0)))),"A",SUM('Saisie résultats'!BT57:BU57,'Saisie résultats'!BY57:CH57)))</f>
      </c>
      <c r="K58" s="47">
        <f>IF(ISBLANK('Liste élèves'!B59),"",IF(NOT(AND(ISERROR(MATCH("A",'Saisie résultats'!CL57:CR57,0)))),"A",SUM('Saisie résultats'!CL57:CR57)))</f>
      </c>
      <c r="L58" s="47">
        <f>IF(ISBLANK('Liste élèves'!B59),"",IF(NOT(AND(ISERROR(MATCH("A",'Saisie résultats'!CI57:CK57,0)),ISERROR(MATCH("A",'Saisie résultats'!CS57:CV57,0)))),"A",SUM('Saisie résultats'!CI57:CK57,'Saisie résultats'!CS57:CV57)))</f>
      </c>
      <c r="M58" s="47">
        <f>IF(ISBLANK('Liste élèves'!B59),"",IF(NOT(AND(ISERROR(MATCH("A",'Saisie résultats'!BL57:BN57,0)),ISERROR(MATCH("A",'Saisie résultats'!CW57:CY57,0)))),"A",SUM('Saisie résultats'!BL57:BN57,'Saisie résultats'!CW57:CY57)))</f>
      </c>
      <c r="N58" s="33" t="b">
        <f>AND(NOT(ISBLANK('Liste élèves'!B59)),COUNTA('Saisie résultats'!D57:CY57)&lt;&gt;100)</f>
        <v>0</v>
      </c>
      <c r="O58" s="33">
        <f>COUNTBLANK('Saisie résultats'!D57:CY57)-O$9</f>
        <v>100</v>
      </c>
      <c r="P58" s="33" t="b">
        <f t="shared" si="2"/>
        <v>1</v>
      </c>
      <c r="Q58" s="33">
        <f>IF(ISBLANK('Liste élèves'!B59),"",IF(OR(ISTEXT(D58),ISTEXT(E58),ISTEXT(F58),ISTEXT(G58),ISTEXT(H58)),"",SUM(D58:H58)))</f>
      </c>
      <c r="R58" s="33">
        <f>IF(ISBLANK('Liste élèves'!B59),"",IF(OR(ISTEXT(I58),ISTEXT(J58),ISTEXT(K58),ISTEXT(L58),ISTEXT(M58)),"",SUM(I58:M58)))</f>
      </c>
      <c r="AD58" s="48"/>
      <c r="AE58" s="48"/>
      <c r="AF58" s="49"/>
      <c r="AG58" s="49"/>
      <c r="AH58" s="49"/>
      <c r="AI58" s="49"/>
      <c r="AJ58" s="49"/>
      <c r="IS58" s="7"/>
    </row>
    <row r="59" spans="2:253" s="33" customFormat="1" ht="15" customHeight="1">
      <c r="B59" s="46">
        <v>50</v>
      </c>
      <c r="C59" s="30">
        <f>IF(ISBLANK('Liste élèves'!B60),"",('Liste élèves'!B60))</f>
      </c>
      <c r="D59" s="47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47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47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47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47">
        <f>IF(ISBLANK('Liste élèves'!B60),"",IF(NOT(AND(ISERROR(MATCH("A",'Saisie résultats'!AE58:AH58,0)),ISERROR(MATCH("A","$'saisie résultats'.f11al9":AM58,0)),ISERROR(MATCH("A",'Saisie résultats'!AV58:AX58,0)))),"A",SUM('Saisie résultats'!AE58:AH58,'Saisie résultats'!AL58:AM58,'Saisie résultats'!AU58:AX58)))</f>
      </c>
      <c r="I59" s="47">
        <f>IF(ISBLANK('Liste élèves'!B60),"",IF(NOT(AND(ISERROR(MATCH("A",'Saisie résultats'!BO58:BS58,0)),ISERROR(MATCH("A",'Saisie résultats'!BV58:BX58,0)))),"A",SUM('Saisie résultats'!BO58:BS58,'Saisie résultats'!BV58:BX58)))</f>
      </c>
      <c r="J59" s="47">
        <f>IF(ISBLANK('Liste élèves'!B60),"",IF(NOT(AND(ISERROR(MATCH("A",'Saisie résultats'!BT58:BU58,0)),ISERROR(MATCH("A",'Saisie résultats'!BY58:CH58,0)))),"A",SUM('Saisie résultats'!BT58:BU58,'Saisie résultats'!BY58:CH58)))</f>
      </c>
      <c r="K59" s="47">
        <f>IF(ISBLANK('Liste élèves'!B60),"",IF(NOT(AND(ISERROR(MATCH("A",'Saisie résultats'!CL58:CR58,0)))),"A",SUM('Saisie résultats'!CL58:CR58)))</f>
      </c>
      <c r="L59" s="47">
        <f>IF(ISBLANK('Liste élèves'!B60),"",IF(NOT(AND(ISERROR(MATCH("A",'Saisie résultats'!CI58:CK58,0)),ISERROR(MATCH("A",'Saisie résultats'!CS58:CV58,0)))),"A",SUM('Saisie résultats'!CI58:CK58,'Saisie résultats'!CS58:CV58)))</f>
      </c>
      <c r="M59" s="47">
        <f>IF(ISBLANK('Liste élèves'!B60),"",IF(NOT(AND(ISERROR(MATCH("A",'Saisie résultats'!BL58:BN58,0)),ISERROR(MATCH("A",'Saisie résultats'!CW58:CY58,0)))),"A",SUM('Saisie résultats'!BL58:BN58,'Saisie résultats'!CW58:CY58)))</f>
      </c>
      <c r="N59" s="33" t="b">
        <f>AND(NOT(ISBLANK('Liste élèves'!B60)),COUNTA('Saisie résultats'!D58:CY58)&lt;&gt;100)</f>
        <v>0</v>
      </c>
      <c r="O59" s="33">
        <f>COUNTBLANK('Saisie résultats'!D58:CY58)-O$9</f>
        <v>100</v>
      </c>
      <c r="P59" s="33" t="b">
        <f t="shared" si="2"/>
        <v>1</v>
      </c>
      <c r="Q59" s="33">
        <f>IF(ISBLANK('Liste élèves'!B60),"",IF(OR(ISTEXT(D59),ISTEXT(E59),ISTEXT(F59),ISTEXT(G59),ISTEXT(H59)),"",SUM(D59:H59)))</f>
      </c>
      <c r="R59" s="33">
        <f>IF(ISBLANK('Liste élèves'!B60),"",IF(OR(ISTEXT(I59),ISTEXT(J59),ISTEXT(K59),ISTEXT(L59),ISTEXT(M59)),"",SUM(I59:M59)))</f>
      </c>
      <c r="AD59" s="48"/>
      <c r="AE59" s="48"/>
      <c r="AF59" s="49"/>
      <c r="AG59" s="49"/>
      <c r="AH59" s="49"/>
      <c r="AI59" s="49"/>
      <c r="AJ59" s="49"/>
      <c r="IS59" s="7"/>
    </row>
    <row r="60" spans="2:253" s="33" customFormat="1" ht="15" customHeight="1">
      <c r="B60" s="46">
        <v>51</v>
      </c>
      <c r="C60" s="30">
        <f>IF(ISBLANK('Liste élèves'!B61),"",('Liste élèves'!B61))</f>
      </c>
      <c r="D60" s="47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47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47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47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47">
        <f>IF(ISBLANK('Liste élèves'!B61),"",IF(NOT(AND(ISERROR(MATCH("A",'Saisie résultats'!AE59:AH59,0)),ISERROR(MATCH("A","$'saisie résultats'.f11al9":AM59,0)),ISERROR(MATCH("A",'Saisie résultats'!AV59:AX59,0)))),"A",SUM('Saisie résultats'!AE59:AH59,'Saisie résultats'!AL59:AM59,'Saisie résultats'!AU59:AX59)))</f>
      </c>
      <c r="I60" s="47">
        <f>IF(ISBLANK('Liste élèves'!B61),"",IF(NOT(AND(ISERROR(MATCH("A",'Saisie résultats'!BO59:BS59,0)),ISERROR(MATCH("A",'Saisie résultats'!BV59:BX59,0)))),"A",SUM('Saisie résultats'!BO59:BS59,'Saisie résultats'!BV59:BX59)))</f>
      </c>
      <c r="J60" s="47">
        <f>IF(ISBLANK('Liste élèves'!B61),"",IF(NOT(AND(ISERROR(MATCH("A",'Saisie résultats'!BT59:BU59,0)),ISERROR(MATCH("A",'Saisie résultats'!BY59:CH59,0)))),"A",SUM('Saisie résultats'!BT59:BU59,'Saisie résultats'!BY59:CH59)))</f>
      </c>
      <c r="K60" s="47">
        <f>IF(ISBLANK('Liste élèves'!B61),"",IF(NOT(AND(ISERROR(MATCH("A",'Saisie résultats'!CL59:CR59,0)))),"A",SUM('Saisie résultats'!CL59:CR59)))</f>
      </c>
      <c r="L60" s="47">
        <f>IF(ISBLANK('Liste élèves'!B61),"",IF(NOT(AND(ISERROR(MATCH("A",'Saisie résultats'!CI59:CK59,0)),ISERROR(MATCH("A",'Saisie résultats'!CS59:CV59,0)))),"A",SUM('Saisie résultats'!CI59:CK59,'Saisie résultats'!CS59:CV59)))</f>
      </c>
      <c r="M60" s="47">
        <f>IF(ISBLANK('Liste élèves'!B61),"",IF(NOT(AND(ISERROR(MATCH("A",'Saisie résultats'!BL59:BN59,0)),ISERROR(MATCH("A",'Saisie résultats'!CW59:CY59,0)))),"A",SUM('Saisie résultats'!BL59:BN59,'Saisie résultats'!CW59:CY59)))</f>
      </c>
      <c r="N60" s="33" t="b">
        <f>AND(NOT(ISBLANK('Liste élèves'!B61)),COUNTA('Saisie résultats'!D59:CY59)&lt;&gt;100)</f>
        <v>0</v>
      </c>
      <c r="O60" s="33">
        <f>COUNTBLANK('Saisie résultats'!D59:CY59)-O$9</f>
        <v>100</v>
      </c>
      <c r="P60" s="33" t="b">
        <f t="shared" si="2"/>
        <v>1</v>
      </c>
      <c r="Q60" s="33">
        <f>IF(ISBLANK('Liste élèves'!B61),"",IF(OR(ISTEXT(D60),ISTEXT(E60),ISTEXT(F60),ISTEXT(G60),ISTEXT(H60)),"",SUM(D60:H60)))</f>
      </c>
      <c r="R60" s="33">
        <f>IF(ISBLANK('Liste élèves'!B61),"",IF(OR(ISTEXT(I60),ISTEXT(J60),ISTEXT(K60),ISTEXT(L60),ISTEXT(M60)),"",SUM(I60:M60)))</f>
      </c>
      <c r="AD60" s="48"/>
      <c r="AE60" s="48"/>
      <c r="AF60" s="49"/>
      <c r="AG60" s="49"/>
      <c r="AH60" s="49"/>
      <c r="AI60" s="49"/>
      <c r="AJ60" s="49"/>
      <c r="IS60" s="7"/>
    </row>
    <row r="61" spans="2:253" s="33" customFormat="1" ht="15" customHeight="1">
      <c r="B61" s="46">
        <v>52</v>
      </c>
      <c r="C61" s="30">
        <f>IF(ISBLANK('Liste élèves'!B62),"",('Liste élèves'!B62))</f>
      </c>
      <c r="D61" s="47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47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47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47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47">
        <f>IF(ISBLANK('Liste élèves'!B62),"",IF(NOT(AND(ISERROR(MATCH("A",'Saisie résultats'!AE60:AH60,0)),ISERROR(MATCH("A","$'saisie résultats'.f11al9":AM60,0)),ISERROR(MATCH("A",'Saisie résultats'!AV60:AX60,0)))),"A",SUM('Saisie résultats'!AE60:AH60,'Saisie résultats'!AL60:AM60,'Saisie résultats'!AU60:AX60)))</f>
      </c>
      <c r="I61" s="47">
        <f>IF(ISBLANK('Liste élèves'!B62),"",IF(NOT(AND(ISERROR(MATCH("A",'Saisie résultats'!BO60:BS60,0)),ISERROR(MATCH("A",'Saisie résultats'!BV60:BX60,0)))),"A",SUM('Saisie résultats'!BO60:BS60,'Saisie résultats'!BV60:BX60)))</f>
      </c>
      <c r="J61" s="47">
        <f>IF(ISBLANK('Liste élèves'!B62),"",IF(NOT(AND(ISERROR(MATCH("A",'Saisie résultats'!BT60:BU60,0)),ISERROR(MATCH("A",'Saisie résultats'!BY60:CH60,0)))),"A",SUM('Saisie résultats'!BT60:BU60,'Saisie résultats'!BY60:CH60)))</f>
      </c>
      <c r="K61" s="47">
        <f>IF(ISBLANK('Liste élèves'!B62),"",IF(NOT(AND(ISERROR(MATCH("A",'Saisie résultats'!CL60:CR60,0)))),"A",SUM('Saisie résultats'!CL60:CR60)))</f>
      </c>
      <c r="L61" s="47">
        <f>IF(ISBLANK('Liste élèves'!B62),"",IF(NOT(AND(ISERROR(MATCH("A",'Saisie résultats'!CI60:CK60,0)),ISERROR(MATCH("A",'Saisie résultats'!CS60:CV60,0)))),"A",SUM('Saisie résultats'!CI60:CK60,'Saisie résultats'!CS60:CV60)))</f>
      </c>
      <c r="M61" s="47">
        <f>IF(ISBLANK('Liste élèves'!B62),"",IF(NOT(AND(ISERROR(MATCH("A",'Saisie résultats'!BL60:BN60,0)),ISERROR(MATCH("A",'Saisie résultats'!CW60:CY60,0)))),"A",SUM('Saisie résultats'!BL60:BN60,'Saisie résultats'!CW60:CY60)))</f>
      </c>
      <c r="N61" s="33" t="b">
        <f>AND(NOT(ISBLANK('Liste élèves'!B62)),COUNTA('Saisie résultats'!D60:CY60)&lt;&gt;100)</f>
        <v>0</v>
      </c>
      <c r="O61" s="33">
        <f>COUNTBLANK('Saisie résultats'!D60:CY60)-O$9</f>
        <v>100</v>
      </c>
      <c r="P61" s="33" t="b">
        <f t="shared" si="2"/>
        <v>1</v>
      </c>
      <c r="Q61" s="33">
        <f>IF(ISBLANK('Liste élèves'!B62),"",IF(OR(ISTEXT(D61),ISTEXT(E61),ISTEXT(F61),ISTEXT(G61),ISTEXT(H61)),"",SUM(D61:H61)))</f>
      </c>
      <c r="R61" s="33">
        <f>IF(ISBLANK('Liste élèves'!B62),"",IF(OR(ISTEXT(I61),ISTEXT(J61),ISTEXT(K61),ISTEXT(L61),ISTEXT(M61)),"",SUM(I61:M61)))</f>
      </c>
      <c r="AD61" s="48"/>
      <c r="AE61" s="48"/>
      <c r="AF61" s="49"/>
      <c r="AG61" s="49"/>
      <c r="AH61" s="49"/>
      <c r="AI61" s="49"/>
      <c r="AJ61" s="49"/>
      <c r="IS61" s="7"/>
    </row>
    <row r="62" spans="2:253" s="33" customFormat="1" ht="15" customHeight="1">
      <c r="B62" s="46">
        <v>53</v>
      </c>
      <c r="C62" s="30">
        <f>IF(ISBLANK('Liste élèves'!B63),"",('Liste élèves'!B63))</f>
      </c>
      <c r="D62" s="47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47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47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47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47">
        <f>IF(ISBLANK('Liste élèves'!B63),"",IF(NOT(AND(ISERROR(MATCH("A",'Saisie résultats'!AE61:AH61,0)),ISERROR(MATCH("A","$'saisie résultats'.f11al9":AM61,0)),ISERROR(MATCH("A",'Saisie résultats'!AV61:AX61,0)))),"A",SUM('Saisie résultats'!AE61:AH61,'Saisie résultats'!AL61:AM61,'Saisie résultats'!AU61:AX61)))</f>
      </c>
      <c r="I62" s="47">
        <f>IF(ISBLANK('Liste élèves'!B63),"",IF(NOT(AND(ISERROR(MATCH("A",'Saisie résultats'!BO61:BS61,0)),ISERROR(MATCH("A",'Saisie résultats'!BV61:BX61,0)))),"A",SUM('Saisie résultats'!BO61:BS61,'Saisie résultats'!BV61:BX61)))</f>
      </c>
      <c r="J62" s="47">
        <f>IF(ISBLANK('Liste élèves'!B63),"",IF(NOT(AND(ISERROR(MATCH("A",'Saisie résultats'!BT61:BU61,0)),ISERROR(MATCH("A",'Saisie résultats'!BY61:CH61,0)))),"A",SUM('Saisie résultats'!BT61:BU61,'Saisie résultats'!BY61:CH61)))</f>
      </c>
      <c r="K62" s="47">
        <f>IF(ISBLANK('Liste élèves'!B63),"",IF(NOT(AND(ISERROR(MATCH("A",'Saisie résultats'!CL61:CR61,0)))),"A",SUM('Saisie résultats'!CL61:CR61)))</f>
      </c>
      <c r="L62" s="47">
        <f>IF(ISBLANK('Liste élèves'!B63),"",IF(NOT(AND(ISERROR(MATCH("A",'Saisie résultats'!CI61:CK61,0)),ISERROR(MATCH("A",'Saisie résultats'!CS61:CV61,0)))),"A",SUM('Saisie résultats'!CI61:CK61,'Saisie résultats'!CS61:CV61)))</f>
      </c>
      <c r="M62" s="47">
        <f>IF(ISBLANK('Liste élèves'!B63),"",IF(NOT(AND(ISERROR(MATCH("A",'Saisie résultats'!BL61:BN61,0)),ISERROR(MATCH("A",'Saisie résultats'!CW61:CY61,0)))),"A",SUM('Saisie résultats'!BL61:BN61,'Saisie résultats'!CW61:CY61)))</f>
      </c>
      <c r="N62" s="33" t="b">
        <f>AND(NOT(ISBLANK('Liste élèves'!B63)),COUNTA('Saisie résultats'!D61:CY61)&lt;&gt;100)</f>
        <v>0</v>
      </c>
      <c r="O62" s="33">
        <f>COUNTBLANK('Saisie résultats'!D61:CY61)-O$9</f>
        <v>100</v>
      </c>
      <c r="P62" s="33" t="b">
        <f t="shared" si="2"/>
        <v>1</v>
      </c>
      <c r="Q62" s="33">
        <f>IF(ISBLANK('Liste élèves'!B63),"",IF(OR(ISTEXT(D62),ISTEXT(E62),ISTEXT(F62),ISTEXT(G62),ISTEXT(H62)),"",SUM(D62:H62)))</f>
      </c>
      <c r="R62" s="33">
        <f>IF(ISBLANK('Liste élèves'!B63),"",IF(OR(ISTEXT(I62),ISTEXT(J62),ISTEXT(K62),ISTEXT(L62),ISTEXT(M62)),"",SUM(I62:M62)))</f>
      </c>
      <c r="AD62" s="48"/>
      <c r="AE62" s="48"/>
      <c r="AF62" s="49"/>
      <c r="AG62" s="49"/>
      <c r="AH62" s="49"/>
      <c r="AI62" s="49"/>
      <c r="AJ62" s="49"/>
      <c r="IS62" s="7"/>
    </row>
    <row r="63" spans="2:253" s="33" customFormat="1" ht="15" customHeight="1">
      <c r="B63" s="46">
        <v>54</v>
      </c>
      <c r="C63" s="30">
        <f>IF(ISBLANK('Liste élèves'!B64),"",('Liste élèves'!B64))</f>
      </c>
      <c r="D63" s="47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47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47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47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47">
        <f>IF(ISBLANK('Liste élèves'!B64),"",IF(NOT(AND(ISERROR(MATCH("A",'Saisie résultats'!AE62:AH62,0)),ISERROR(MATCH("A","$'saisie résultats'.f11al9":AM62,0)),ISERROR(MATCH("A",'Saisie résultats'!AV62:AX62,0)))),"A",SUM('Saisie résultats'!AE62:AH62,'Saisie résultats'!AL62:AM62,'Saisie résultats'!AU62:AX62)))</f>
      </c>
      <c r="I63" s="47">
        <f>IF(ISBLANK('Liste élèves'!B64),"",IF(NOT(AND(ISERROR(MATCH("A",'Saisie résultats'!BO62:BS62,0)),ISERROR(MATCH("A",'Saisie résultats'!BV62:BX62,0)))),"A",SUM('Saisie résultats'!BO62:BS62,'Saisie résultats'!BV62:BX62)))</f>
      </c>
      <c r="J63" s="47">
        <f>IF(ISBLANK('Liste élèves'!B64),"",IF(NOT(AND(ISERROR(MATCH("A",'Saisie résultats'!BT62:BU62,0)),ISERROR(MATCH("A",'Saisie résultats'!BY62:CH62,0)))),"A",SUM('Saisie résultats'!BT62:BU62,'Saisie résultats'!BY62:CH62)))</f>
      </c>
      <c r="K63" s="47">
        <f>IF(ISBLANK('Liste élèves'!B64),"",IF(NOT(AND(ISERROR(MATCH("A",'Saisie résultats'!CL62:CR62,0)))),"A",SUM('Saisie résultats'!CL62:CR62)))</f>
      </c>
      <c r="L63" s="47">
        <f>IF(ISBLANK('Liste élèves'!B64),"",IF(NOT(AND(ISERROR(MATCH("A",'Saisie résultats'!CI62:CK62,0)),ISERROR(MATCH("A",'Saisie résultats'!CS62:CV62,0)))),"A",SUM('Saisie résultats'!CI62:CK62,'Saisie résultats'!CS62:CV62)))</f>
      </c>
      <c r="M63" s="47">
        <f>IF(ISBLANK('Liste élèves'!B64),"",IF(NOT(AND(ISERROR(MATCH("A",'Saisie résultats'!BL62:BN62,0)),ISERROR(MATCH("A",'Saisie résultats'!CW62:CY62,0)))),"A",SUM('Saisie résultats'!BL62:BN62,'Saisie résultats'!CW62:CY62)))</f>
      </c>
      <c r="N63" s="33" t="b">
        <f>AND(NOT(ISBLANK('Liste élèves'!B64)),COUNTA('Saisie résultats'!D62:CY62)&lt;&gt;100)</f>
        <v>0</v>
      </c>
      <c r="O63" s="33">
        <f>COUNTBLANK('Saisie résultats'!D62:CY62)-O$9</f>
        <v>100</v>
      </c>
      <c r="P63" s="33" t="b">
        <f t="shared" si="2"/>
        <v>1</v>
      </c>
      <c r="Q63" s="33">
        <f>IF(ISBLANK('Liste élèves'!B64),"",IF(OR(ISTEXT(D63),ISTEXT(E63),ISTEXT(F63),ISTEXT(G63),ISTEXT(H63)),"",SUM(D63:H63)))</f>
      </c>
      <c r="R63" s="33">
        <f>IF(ISBLANK('Liste élèves'!B64),"",IF(OR(ISTEXT(I63),ISTEXT(J63),ISTEXT(K63),ISTEXT(L63),ISTEXT(M63)),"",SUM(I63:M63)))</f>
      </c>
      <c r="AD63" s="48"/>
      <c r="AE63" s="48"/>
      <c r="AF63" s="49"/>
      <c r="AG63" s="49"/>
      <c r="AH63" s="49"/>
      <c r="AI63" s="49"/>
      <c r="AJ63" s="49"/>
      <c r="IS63" s="7"/>
    </row>
    <row r="64" spans="2:253" s="33" customFormat="1" ht="15" customHeight="1">
      <c r="B64" s="46">
        <v>55</v>
      </c>
      <c r="C64" s="30">
        <f>IF(ISBLANK('Liste élèves'!B65),"",('Liste élèves'!B65))</f>
      </c>
      <c r="D64" s="47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47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47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47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47">
        <f>IF(ISBLANK('Liste élèves'!B65),"",IF(NOT(AND(ISERROR(MATCH("A",'Saisie résultats'!AE63:AH63,0)),ISERROR(MATCH("A","$'saisie résultats'.f11al9":AM63,0)),ISERROR(MATCH("A",'Saisie résultats'!AV63:AX63,0)))),"A",SUM('Saisie résultats'!AE63:AH63,'Saisie résultats'!AL63:AM63,'Saisie résultats'!AU63:AX63)))</f>
      </c>
      <c r="I64" s="47">
        <f>IF(ISBLANK('Liste élèves'!B65),"",IF(NOT(AND(ISERROR(MATCH("A",'Saisie résultats'!BO63:BS63,0)),ISERROR(MATCH("A",'Saisie résultats'!BV63:BX63,0)))),"A",SUM('Saisie résultats'!BO63:BS63,'Saisie résultats'!BV63:BX63)))</f>
      </c>
      <c r="J64" s="47">
        <f>IF(ISBLANK('Liste élèves'!B65),"",IF(NOT(AND(ISERROR(MATCH("A",'Saisie résultats'!BT63:BU63,0)),ISERROR(MATCH("A",'Saisie résultats'!BY63:CH63,0)))),"A",SUM('Saisie résultats'!BT63:BU63,'Saisie résultats'!BY63:CH63)))</f>
      </c>
      <c r="K64" s="47">
        <f>IF(ISBLANK('Liste élèves'!B65),"",IF(NOT(AND(ISERROR(MATCH("A",'Saisie résultats'!CL63:CR63,0)))),"A",SUM('Saisie résultats'!CL63:CR63)))</f>
      </c>
      <c r="L64" s="47">
        <f>IF(ISBLANK('Liste élèves'!B65),"",IF(NOT(AND(ISERROR(MATCH("A",'Saisie résultats'!CI63:CK63,0)),ISERROR(MATCH("A",'Saisie résultats'!CS63:CV63,0)))),"A",SUM('Saisie résultats'!CI63:CK63,'Saisie résultats'!CS63:CV63)))</f>
      </c>
      <c r="M64" s="47">
        <f>IF(ISBLANK('Liste élèves'!B65),"",IF(NOT(AND(ISERROR(MATCH("A",'Saisie résultats'!BL63:BN63,0)),ISERROR(MATCH("A",'Saisie résultats'!CW63:CY63,0)))),"A",SUM('Saisie résultats'!BL63:BN63,'Saisie résultats'!CW63:CY63)))</f>
      </c>
      <c r="N64" s="33" t="b">
        <f>AND(NOT(ISBLANK('Liste élèves'!B65)),COUNTA('Saisie résultats'!D63:CY63)&lt;&gt;100)</f>
        <v>0</v>
      </c>
      <c r="O64" s="33">
        <f>COUNTBLANK('Saisie résultats'!D63:CY63)-O$9</f>
        <v>100</v>
      </c>
      <c r="P64" s="33" t="b">
        <f t="shared" si="2"/>
        <v>1</v>
      </c>
      <c r="Q64" s="33">
        <f>IF(ISBLANK('Liste élèves'!B65),"",IF(OR(ISTEXT(D64),ISTEXT(E64),ISTEXT(F64),ISTEXT(G64),ISTEXT(H64)),"",SUM(D64:H64)))</f>
      </c>
      <c r="R64" s="33">
        <f>IF(ISBLANK('Liste élèves'!B65),"",IF(OR(ISTEXT(I64),ISTEXT(J64),ISTEXT(K64),ISTEXT(L64),ISTEXT(M64)),"",SUM(I64:M64)))</f>
      </c>
      <c r="AD64" s="48"/>
      <c r="AE64" s="48"/>
      <c r="AF64" s="49"/>
      <c r="AG64" s="49"/>
      <c r="AH64" s="49"/>
      <c r="AI64" s="49"/>
      <c r="AJ64" s="49"/>
      <c r="IS64" s="7"/>
    </row>
    <row r="65" spans="2:253" s="33" customFormat="1" ht="15" customHeight="1">
      <c r="B65" s="46">
        <v>56</v>
      </c>
      <c r="C65" s="30">
        <f>IF(ISBLANK('Liste élèves'!B66),"",('Liste élèves'!B66))</f>
      </c>
      <c r="D65" s="47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47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47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47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47">
        <f>IF(ISBLANK('Liste élèves'!B66),"",IF(NOT(AND(ISERROR(MATCH("A",'Saisie résultats'!AE64:AH64,0)),ISERROR(MATCH("A","$'saisie résultats'.f11al9":AM64,0)),ISERROR(MATCH("A",'Saisie résultats'!AV64:AX64,0)))),"A",SUM('Saisie résultats'!AE64:AH64,'Saisie résultats'!AL64:AM64,'Saisie résultats'!AU64:AX64)))</f>
      </c>
      <c r="I65" s="47">
        <f>IF(ISBLANK('Liste élèves'!B66),"",IF(NOT(AND(ISERROR(MATCH("A",'Saisie résultats'!BO64:BS64,0)),ISERROR(MATCH("A",'Saisie résultats'!BV64:BX64,0)))),"A",SUM('Saisie résultats'!BO64:BS64,'Saisie résultats'!BV64:BX64)))</f>
      </c>
      <c r="J65" s="47">
        <f>IF(ISBLANK('Liste élèves'!B66),"",IF(NOT(AND(ISERROR(MATCH("A",'Saisie résultats'!BT64:BU64,0)),ISERROR(MATCH("A",'Saisie résultats'!BY64:CH64,0)))),"A",SUM('Saisie résultats'!BT64:BU64,'Saisie résultats'!BY64:CH64)))</f>
      </c>
      <c r="K65" s="47">
        <f>IF(ISBLANK('Liste élèves'!B66),"",IF(NOT(AND(ISERROR(MATCH("A",'Saisie résultats'!CL64:CR64,0)))),"A",SUM('Saisie résultats'!CL64:CR64)))</f>
      </c>
      <c r="L65" s="47">
        <f>IF(ISBLANK('Liste élèves'!B66),"",IF(NOT(AND(ISERROR(MATCH("A",'Saisie résultats'!CI64:CK64,0)),ISERROR(MATCH("A",'Saisie résultats'!CS64:CV64,0)))),"A",SUM('Saisie résultats'!CI64:CK64,'Saisie résultats'!CS64:CV64)))</f>
      </c>
      <c r="M65" s="47">
        <f>IF(ISBLANK('Liste élèves'!B66),"",IF(NOT(AND(ISERROR(MATCH("A",'Saisie résultats'!BL64:BN64,0)),ISERROR(MATCH("A",'Saisie résultats'!CW64:CY64,0)))),"A",SUM('Saisie résultats'!BL64:BN64,'Saisie résultats'!CW64:CY64)))</f>
      </c>
      <c r="N65" s="33" t="b">
        <f>AND(NOT(ISBLANK('Liste élèves'!B66)),COUNTA('Saisie résultats'!D64:CY64)&lt;&gt;100)</f>
        <v>0</v>
      </c>
      <c r="O65" s="33">
        <f>COUNTBLANK('Saisie résultats'!D64:CY64)-O$9</f>
        <v>100</v>
      </c>
      <c r="P65" s="33" t="b">
        <f t="shared" si="2"/>
        <v>1</v>
      </c>
      <c r="Q65" s="33">
        <f>IF(ISBLANK('Liste élèves'!B66),"",IF(OR(ISTEXT(D65),ISTEXT(E65),ISTEXT(F65),ISTEXT(G65),ISTEXT(H65)),"",SUM(D65:H65)))</f>
      </c>
      <c r="R65" s="33">
        <f>IF(ISBLANK('Liste élèves'!B66),"",IF(OR(ISTEXT(I65),ISTEXT(J65),ISTEXT(K65),ISTEXT(L65),ISTEXT(M65)),"",SUM(I65:M65)))</f>
      </c>
      <c r="AD65" s="48"/>
      <c r="AE65" s="48"/>
      <c r="AF65" s="49"/>
      <c r="AG65" s="49"/>
      <c r="AH65" s="49"/>
      <c r="AI65" s="49"/>
      <c r="AJ65" s="49"/>
      <c r="IS65" s="7"/>
    </row>
    <row r="66" spans="2:253" s="33" customFormat="1" ht="15" customHeight="1">
      <c r="B66" s="46">
        <v>57</v>
      </c>
      <c r="C66" s="30">
        <f>IF(ISBLANK('Liste élèves'!B67),"",('Liste élèves'!B67))</f>
      </c>
      <c r="D66" s="47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47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47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47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47">
        <f>IF(ISBLANK('Liste élèves'!B67),"",IF(NOT(AND(ISERROR(MATCH("A",'Saisie résultats'!AE65:AH65,0)),ISERROR(MATCH("A","$'saisie résultats'.f11al9":AM65,0)),ISERROR(MATCH("A",'Saisie résultats'!AV65:AX65,0)))),"A",SUM('Saisie résultats'!AE65:AH65,'Saisie résultats'!AL65:AM65,'Saisie résultats'!AU65:AX65)))</f>
      </c>
      <c r="I66" s="47">
        <f>IF(ISBLANK('Liste élèves'!B67),"",IF(NOT(AND(ISERROR(MATCH("A",'Saisie résultats'!BO65:BS65,0)),ISERROR(MATCH("A",'Saisie résultats'!BV65:BX65,0)))),"A",SUM('Saisie résultats'!BO65:BS65,'Saisie résultats'!BV65:BX65)))</f>
      </c>
      <c r="J66" s="47">
        <f>IF(ISBLANK('Liste élèves'!B67),"",IF(NOT(AND(ISERROR(MATCH("A",'Saisie résultats'!BT65:BU65,0)),ISERROR(MATCH("A",'Saisie résultats'!BY65:CH65,0)))),"A",SUM('Saisie résultats'!BT65:BU65,'Saisie résultats'!BY65:CH65)))</f>
      </c>
      <c r="K66" s="47">
        <f>IF(ISBLANK('Liste élèves'!B67),"",IF(NOT(AND(ISERROR(MATCH("A",'Saisie résultats'!CL65:CR65,0)))),"A",SUM('Saisie résultats'!CL65:CR65)))</f>
      </c>
      <c r="L66" s="47">
        <f>IF(ISBLANK('Liste élèves'!B67),"",IF(NOT(AND(ISERROR(MATCH("A",'Saisie résultats'!CI65:CK65,0)),ISERROR(MATCH("A",'Saisie résultats'!CS65:CV65,0)))),"A",SUM('Saisie résultats'!CI65:CK65,'Saisie résultats'!CS65:CV65)))</f>
      </c>
      <c r="M66" s="47">
        <f>IF(ISBLANK('Liste élèves'!B67),"",IF(NOT(AND(ISERROR(MATCH("A",'Saisie résultats'!BL65:BN65,0)),ISERROR(MATCH("A",'Saisie résultats'!CW65:CY65,0)))),"A",SUM('Saisie résultats'!BL65:BN65,'Saisie résultats'!CW65:CY65)))</f>
      </c>
      <c r="N66" s="33" t="b">
        <f>AND(NOT(ISBLANK('Liste élèves'!B67)),COUNTA('Saisie résultats'!D65:CY65)&lt;&gt;100)</f>
        <v>0</v>
      </c>
      <c r="O66" s="33">
        <f>COUNTBLANK('Saisie résultats'!D65:CY65)-O$9</f>
        <v>100</v>
      </c>
      <c r="P66" s="33" t="b">
        <f t="shared" si="2"/>
        <v>1</v>
      </c>
      <c r="Q66" s="33">
        <f>IF(ISBLANK('Liste élèves'!B67),"",IF(OR(ISTEXT(D66),ISTEXT(E66),ISTEXT(F66),ISTEXT(G66),ISTEXT(H66)),"",SUM(D66:H66)))</f>
      </c>
      <c r="R66" s="33">
        <f>IF(ISBLANK('Liste élèves'!B67),"",IF(OR(ISTEXT(I66),ISTEXT(J66),ISTEXT(K66),ISTEXT(L66),ISTEXT(M66)),"",SUM(I66:M66)))</f>
      </c>
      <c r="AD66" s="48"/>
      <c r="AE66" s="48"/>
      <c r="AF66" s="49"/>
      <c r="AG66" s="49"/>
      <c r="AH66" s="49"/>
      <c r="AI66" s="49"/>
      <c r="AJ66" s="49"/>
      <c r="IS66" s="7"/>
    </row>
    <row r="67" spans="2:253" s="33" customFormat="1" ht="15" customHeight="1">
      <c r="B67" s="46">
        <v>58</v>
      </c>
      <c r="C67" s="30">
        <f>IF(ISBLANK('Liste élèves'!B68),"",('Liste élèves'!B68))</f>
      </c>
      <c r="D67" s="47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47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47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47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47">
        <f>IF(ISBLANK('Liste élèves'!B68),"",IF(NOT(AND(ISERROR(MATCH("A",'Saisie résultats'!AE66:AH66,0)),ISERROR(MATCH("A","$'saisie résultats'.f11al9":AM66,0)),ISERROR(MATCH("A",'Saisie résultats'!AV66:AX66,0)))),"A",SUM('Saisie résultats'!AE66:AH66,'Saisie résultats'!AL66:AM66,'Saisie résultats'!AU66:AX66)))</f>
      </c>
      <c r="I67" s="47">
        <f>IF(ISBLANK('Liste élèves'!B68),"",IF(NOT(AND(ISERROR(MATCH("A",'Saisie résultats'!BO66:BS66,0)),ISERROR(MATCH("A",'Saisie résultats'!BV66:BX66,0)))),"A",SUM('Saisie résultats'!BO66:BS66,'Saisie résultats'!BV66:BX66)))</f>
      </c>
      <c r="J67" s="47">
        <f>IF(ISBLANK('Liste élèves'!B68),"",IF(NOT(AND(ISERROR(MATCH("A",'Saisie résultats'!BT66:BU66,0)),ISERROR(MATCH("A",'Saisie résultats'!BY66:CH66,0)))),"A",SUM('Saisie résultats'!BT66:BU66,'Saisie résultats'!BY66:CH66)))</f>
      </c>
      <c r="K67" s="47">
        <f>IF(ISBLANK('Liste élèves'!B68),"",IF(NOT(AND(ISERROR(MATCH("A",'Saisie résultats'!CL66:CR66,0)))),"A",SUM('Saisie résultats'!CL66:CR66)))</f>
      </c>
      <c r="L67" s="47">
        <f>IF(ISBLANK('Liste élèves'!B68),"",IF(NOT(AND(ISERROR(MATCH("A",'Saisie résultats'!CI66:CK66,0)),ISERROR(MATCH("A",'Saisie résultats'!CS66:CV66,0)))),"A",SUM('Saisie résultats'!CI66:CK66,'Saisie résultats'!CS66:CV66)))</f>
      </c>
      <c r="M67" s="47">
        <f>IF(ISBLANK('Liste élèves'!B68),"",IF(NOT(AND(ISERROR(MATCH("A",'Saisie résultats'!BL66:BN66,0)),ISERROR(MATCH("A",'Saisie résultats'!CW66:CY66,0)))),"A",SUM('Saisie résultats'!BL66:BN66,'Saisie résultats'!CW66:CY66)))</f>
      </c>
      <c r="N67" s="33" t="b">
        <f>AND(NOT(ISBLANK('Liste élèves'!B68)),COUNTA('Saisie résultats'!D66:CY66)&lt;&gt;100)</f>
        <v>0</v>
      </c>
      <c r="O67" s="33">
        <f>COUNTBLANK('Saisie résultats'!D66:CY66)-O$9</f>
        <v>100</v>
      </c>
      <c r="P67" s="33" t="b">
        <f t="shared" si="2"/>
        <v>1</v>
      </c>
      <c r="Q67" s="33">
        <f>IF(ISBLANK('Liste élèves'!B68),"",IF(OR(ISTEXT(D67),ISTEXT(E67),ISTEXT(F67),ISTEXT(G67),ISTEXT(H67)),"",SUM(D67:H67)))</f>
      </c>
      <c r="R67" s="33">
        <f>IF(ISBLANK('Liste élèves'!B68),"",IF(OR(ISTEXT(I67),ISTEXT(J67),ISTEXT(K67),ISTEXT(L67),ISTEXT(M67)),"",SUM(I67:M67)))</f>
      </c>
      <c r="AD67" s="48"/>
      <c r="AE67" s="48"/>
      <c r="AF67" s="49"/>
      <c r="AG67" s="49"/>
      <c r="AH67" s="49"/>
      <c r="AI67" s="49"/>
      <c r="AJ67" s="49"/>
      <c r="IS67" s="7"/>
    </row>
    <row r="68" spans="2:253" s="33" customFormat="1" ht="15" customHeight="1">
      <c r="B68" s="46">
        <v>59</v>
      </c>
      <c r="C68" s="30">
        <f>IF(ISBLANK('Liste élèves'!B69),"",('Liste élèves'!B69))</f>
      </c>
      <c r="D68" s="47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47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47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47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47">
        <f>IF(ISBLANK('Liste élèves'!B69),"",IF(NOT(AND(ISERROR(MATCH("A",'Saisie résultats'!AE67:AH67,0)),ISERROR(MATCH("A","$'saisie résultats'.f11al9":AM67,0)),ISERROR(MATCH("A",'Saisie résultats'!AV67:AX67,0)))),"A",SUM('Saisie résultats'!AE67:AH67,'Saisie résultats'!AL67:AM67,'Saisie résultats'!AU67:AX67)))</f>
      </c>
      <c r="I68" s="47">
        <f>IF(ISBLANK('Liste élèves'!B69),"",IF(NOT(AND(ISERROR(MATCH("A",'Saisie résultats'!BO67:BS67,0)),ISERROR(MATCH("A",'Saisie résultats'!BV67:BX67,0)))),"A",SUM('Saisie résultats'!BO67:BS67,'Saisie résultats'!BV67:BX67)))</f>
      </c>
      <c r="J68" s="47">
        <f>IF(ISBLANK('Liste élèves'!B69),"",IF(NOT(AND(ISERROR(MATCH("A",'Saisie résultats'!BT67:BU67,0)),ISERROR(MATCH("A",'Saisie résultats'!BY67:CH67,0)))),"A",SUM('Saisie résultats'!BT67:BU67,'Saisie résultats'!BY67:CH67)))</f>
      </c>
      <c r="K68" s="47">
        <f>IF(ISBLANK('Liste élèves'!B69),"",IF(NOT(AND(ISERROR(MATCH("A",'Saisie résultats'!CL67:CR67,0)))),"A",SUM('Saisie résultats'!CL67:CR67)))</f>
      </c>
      <c r="L68" s="47">
        <f>IF(ISBLANK('Liste élèves'!B69),"",IF(NOT(AND(ISERROR(MATCH("A",'Saisie résultats'!CI67:CK67,0)),ISERROR(MATCH("A",'Saisie résultats'!CS67:CV67,0)))),"A",SUM('Saisie résultats'!CI67:CK67,'Saisie résultats'!CS67:CV67)))</f>
      </c>
      <c r="M68" s="47">
        <f>IF(ISBLANK('Liste élèves'!B69),"",IF(NOT(AND(ISERROR(MATCH("A",'Saisie résultats'!BL67:BN67,0)),ISERROR(MATCH("A",'Saisie résultats'!CW67:CY67,0)))),"A",SUM('Saisie résultats'!BL67:BN67,'Saisie résultats'!CW67:CY67)))</f>
      </c>
      <c r="N68" s="33" t="b">
        <f>AND(NOT(ISBLANK('Liste élèves'!B69)),COUNTA('Saisie résultats'!D67:CY67)&lt;&gt;100)</f>
        <v>0</v>
      </c>
      <c r="O68" s="33">
        <f>COUNTBLANK('Saisie résultats'!D67:CY67)-O$9</f>
        <v>100</v>
      </c>
      <c r="P68" s="33" t="b">
        <f t="shared" si="2"/>
        <v>1</v>
      </c>
      <c r="Q68" s="33">
        <f>IF(ISBLANK('Liste élèves'!B69),"",IF(OR(ISTEXT(D68),ISTEXT(E68),ISTEXT(F68),ISTEXT(G68),ISTEXT(H68)),"",SUM(D68:H68)))</f>
      </c>
      <c r="R68" s="33">
        <f>IF(ISBLANK('Liste élèves'!B69),"",IF(OR(ISTEXT(I68),ISTEXT(J68),ISTEXT(K68),ISTEXT(L68),ISTEXT(M68)),"",SUM(I68:M68)))</f>
      </c>
      <c r="AD68" s="48"/>
      <c r="AE68" s="48"/>
      <c r="AF68" s="49"/>
      <c r="AG68" s="49"/>
      <c r="AH68" s="49"/>
      <c r="AI68" s="49"/>
      <c r="AJ68" s="49"/>
      <c r="IS68" s="7"/>
    </row>
    <row r="69" spans="2:253" s="33" customFormat="1" ht="15" customHeight="1">
      <c r="B69" s="46">
        <v>60</v>
      </c>
      <c r="C69" s="30">
        <f>IF(ISBLANK('Liste élèves'!B70),"",('Liste élèves'!B70))</f>
      </c>
      <c r="D69" s="47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47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47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47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47">
        <f>IF(ISBLANK('Liste élèves'!B70),"",IF(NOT(AND(ISERROR(MATCH("A",'Saisie résultats'!AE68:AH68,0)),ISERROR(MATCH("A","$'saisie résultats'.f11al9":AM68,0)),ISERROR(MATCH("A",'Saisie résultats'!AV68:AX68,0)))),"A",SUM('Saisie résultats'!AE68:AH68,'Saisie résultats'!AL68:AM68,'Saisie résultats'!AU68:AX68)))</f>
      </c>
      <c r="I69" s="47">
        <f>IF(ISBLANK('Liste élèves'!B70),"",IF(NOT(AND(ISERROR(MATCH("A",'Saisie résultats'!BO68:BS68,0)),ISERROR(MATCH("A",'Saisie résultats'!BV68:BX68,0)))),"A",SUM('Saisie résultats'!BO68:BS68,'Saisie résultats'!BV68:BX68)))</f>
      </c>
      <c r="J69" s="47">
        <f>IF(ISBLANK('Liste élèves'!B70),"",IF(NOT(AND(ISERROR(MATCH("A",'Saisie résultats'!BT68:BU68,0)),ISERROR(MATCH("A",'Saisie résultats'!BY68:CH68,0)))),"A",SUM('Saisie résultats'!BT68:BU68,'Saisie résultats'!BY68:CH68)))</f>
      </c>
      <c r="K69" s="47">
        <f>IF(ISBLANK('Liste élèves'!B70),"",IF(NOT(AND(ISERROR(MATCH("A",'Saisie résultats'!CL68:CR68,0)))),"A",SUM('Saisie résultats'!CL68:CR68)))</f>
      </c>
      <c r="L69" s="47">
        <f>IF(ISBLANK('Liste élèves'!B70),"",IF(NOT(AND(ISERROR(MATCH("A",'Saisie résultats'!CI68:CK68,0)),ISERROR(MATCH("A",'Saisie résultats'!CS68:CV68,0)))),"A",SUM('Saisie résultats'!CI68:CK68,'Saisie résultats'!CS68:CV68)))</f>
      </c>
      <c r="M69" s="47">
        <f>IF(ISBLANK('Liste élèves'!B70),"",IF(NOT(AND(ISERROR(MATCH("A",'Saisie résultats'!BL68:BN68,0)),ISERROR(MATCH("A",'Saisie résultats'!CW68:CY68,0)))),"A",SUM('Saisie résultats'!BL68:BN68,'Saisie résultats'!CW68:CY68)))</f>
      </c>
      <c r="N69" s="33" t="b">
        <f>AND(NOT(ISBLANK('Liste élèves'!B70)),COUNTA('Saisie résultats'!D68:CY68)&lt;&gt;100)</f>
        <v>0</v>
      </c>
      <c r="O69" s="33">
        <f>COUNTBLANK('Saisie résultats'!D68:CY68)-O$9</f>
        <v>100</v>
      </c>
      <c r="P69" s="33" t="b">
        <f t="shared" si="2"/>
        <v>1</v>
      </c>
      <c r="Q69" s="33">
        <f>IF(ISBLANK('Liste élèves'!B70),"",IF(OR(ISTEXT(D69),ISTEXT(E69),ISTEXT(F69),ISTEXT(G69),ISTEXT(H69)),"",SUM(D69:H69)))</f>
      </c>
      <c r="R69" s="33">
        <f>IF(ISBLANK('Liste élèves'!B70),"",IF(OR(ISTEXT(I69),ISTEXT(J69),ISTEXT(K69),ISTEXT(L69),ISTEXT(M69)),"",SUM(I69:M69)))</f>
      </c>
      <c r="AD69" s="48"/>
      <c r="AE69" s="48"/>
      <c r="AF69" s="49"/>
      <c r="AG69" s="49"/>
      <c r="AH69" s="49"/>
      <c r="AI69" s="49"/>
      <c r="AJ69" s="49"/>
      <c r="IS69" s="7"/>
    </row>
    <row r="70" spans="2:253" s="33" customFormat="1" ht="15" customHeight="1">
      <c r="B70" s="46">
        <v>61</v>
      </c>
      <c r="C70" s="30">
        <f>IF(ISBLANK('Liste élèves'!B71),"",('Liste élèves'!B71))</f>
      </c>
      <c r="D70" s="47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47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47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47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47">
        <f>IF(ISBLANK('Liste élèves'!B71),"",IF(NOT(AND(ISERROR(MATCH("A",'Saisie résultats'!AE69:AH69,0)),ISERROR(MATCH("A","$'saisie résultats'.f11al9":AM69,0)),ISERROR(MATCH("A",'Saisie résultats'!AV69:AX69,0)))),"A",SUM('Saisie résultats'!AE69:AH69,'Saisie résultats'!AL69:AM69,'Saisie résultats'!AU69:AX69)))</f>
      </c>
      <c r="I70" s="47">
        <f>IF(ISBLANK('Liste élèves'!B71),"",IF(NOT(AND(ISERROR(MATCH("A",'Saisie résultats'!BO69:BS69,0)),ISERROR(MATCH("A",'Saisie résultats'!BV69:BX69,0)))),"A",SUM('Saisie résultats'!BO69:BS69,'Saisie résultats'!BV69:BX69)))</f>
      </c>
      <c r="J70" s="47">
        <f>IF(ISBLANK('Liste élèves'!B71),"",IF(NOT(AND(ISERROR(MATCH("A",'Saisie résultats'!BT69:BU69,0)),ISERROR(MATCH("A",'Saisie résultats'!BY69:CH69,0)))),"A",SUM('Saisie résultats'!BT69:BU69,'Saisie résultats'!BY69:CH69)))</f>
      </c>
      <c r="K70" s="47">
        <f>IF(ISBLANK('Liste élèves'!B71),"",IF(NOT(AND(ISERROR(MATCH("A",'Saisie résultats'!CL69:CR69,0)))),"A",SUM('Saisie résultats'!CL69:CR69)))</f>
      </c>
      <c r="L70" s="47">
        <f>IF(ISBLANK('Liste élèves'!B71),"",IF(NOT(AND(ISERROR(MATCH("A",'Saisie résultats'!CI69:CK69,0)),ISERROR(MATCH("A",'Saisie résultats'!CS69:CV69,0)))),"A",SUM('Saisie résultats'!CI69:CK69,'Saisie résultats'!CS69:CV69)))</f>
      </c>
      <c r="M70" s="47">
        <f>IF(ISBLANK('Liste élèves'!B71),"",IF(NOT(AND(ISERROR(MATCH("A",'Saisie résultats'!BL69:BN69,0)),ISERROR(MATCH("A",'Saisie résultats'!CW69:CY69,0)))),"A",SUM('Saisie résultats'!BL69:BN69,'Saisie résultats'!CW69:CY69)))</f>
      </c>
      <c r="N70" s="33" t="b">
        <f>AND(NOT(ISBLANK('Liste élèves'!B71)),COUNTA('Saisie résultats'!D69:CY69)&lt;&gt;100)</f>
        <v>0</v>
      </c>
      <c r="O70" s="33">
        <f>COUNTBLANK('Saisie résultats'!D69:CY69)-O$9</f>
        <v>100</v>
      </c>
      <c r="P70" s="33" t="b">
        <f t="shared" si="2"/>
        <v>1</v>
      </c>
      <c r="Q70" s="33">
        <f>IF(ISBLANK('Liste élèves'!B71),"",IF(OR(ISTEXT(D70),ISTEXT(E70),ISTEXT(F70),ISTEXT(G70),ISTEXT(H70)),"",SUM(D70:H70)))</f>
      </c>
      <c r="R70" s="33">
        <f>IF(ISBLANK('Liste élèves'!B71),"",IF(OR(ISTEXT(I70),ISTEXT(J70),ISTEXT(K70),ISTEXT(L70),ISTEXT(M70)),"",SUM(I70:M70)))</f>
      </c>
      <c r="AD70" s="48"/>
      <c r="AE70" s="48"/>
      <c r="AF70" s="49"/>
      <c r="AG70" s="49"/>
      <c r="AH70" s="49"/>
      <c r="AI70" s="49"/>
      <c r="AJ70" s="49"/>
      <c r="IS70" s="7"/>
    </row>
    <row r="71" spans="2:253" s="33" customFormat="1" ht="15" customHeight="1">
      <c r="B71" s="46">
        <v>62</v>
      </c>
      <c r="C71" s="30">
        <f>IF(ISBLANK('Liste élèves'!B72),"",('Liste élèves'!B72))</f>
      </c>
      <c r="D71" s="47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47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47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47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47">
        <f>IF(ISBLANK('Liste élèves'!B72),"",IF(NOT(AND(ISERROR(MATCH("A",'Saisie résultats'!AE70:AH70,0)),ISERROR(MATCH("A","$'saisie résultats'.f11al9":AM70,0)),ISERROR(MATCH("A",'Saisie résultats'!AV70:AX70,0)))),"A",SUM('Saisie résultats'!AE70:AH70,'Saisie résultats'!AL70:AM70,'Saisie résultats'!AU70:AX70)))</f>
      </c>
      <c r="I71" s="47">
        <f>IF(ISBLANK('Liste élèves'!B72),"",IF(NOT(AND(ISERROR(MATCH("A",'Saisie résultats'!BO70:BS70,0)),ISERROR(MATCH("A",'Saisie résultats'!BV70:BX70,0)))),"A",SUM('Saisie résultats'!BO70:BS70,'Saisie résultats'!BV70:BX70)))</f>
      </c>
      <c r="J71" s="47">
        <f>IF(ISBLANK('Liste élèves'!B72),"",IF(NOT(AND(ISERROR(MATCH("A",'Saisie résultats'!BT70:BU70,0)),ISERROR(MATCH("A",'Saisie résultats'!BY70:CH70,0)))),"A",SUM('Saisie résultats'!BT70:BU70,'Saisie résultats'!BY70:CH70)))</f>
      </c>
      <c r="K71" s="47">
        <f>IF(ISBLANK('Liste élèves'!B72),"",IF(NOT(AND(ISERROR(MATCH("A",'Saisie résultats'!CL70:CR70,0)))),"A",SUM('Saisie résultats'!CL70:CR70)))</f>
      </c>
      <c r="L71" s="47">
        <f>IF(ISBLANK('Liste élèves'!B72),"",IF(NOT(AND(ISERROR(MATCH("A",'Saisie résultats'!CI70:CK70,0)),ISERROR(MATCH("A",'Saisie résultats'!CS70:CV70,0)))),"A",SUM('Saisie résultats'!CI70:CK70,'Saisie résultats'!CS70:CV70)))</f>
      </c>
      <c r="M71" s="47">
        <f>IF(ISBLANK('Liste élèves'!B72),"",IF(NOT(AND(ISERROR(MATCH("A",'Saisie résultats'!BL70:BN70,0)),ISERROR(MATCH("A",'Saisie résultats'!CW70:CY70,0)))),"A",SUM('Saisie résultats'!BL70:BN70,'Saisie résultats'!CW70:CY70)))</f>
      </c>
      <c r="N71" s="33" t="b">
        <f>AND(NOT(ISBLANK('Liste élèves'!B72)),COUNTA('Saisie résultats'!D70:CY70)&lt;&gt;100)</f>
        <v>0</v>
      </c>
      <c r="O71" s="33">
        <f>COUNTBLANK('Saisie résultats'!D70:CY70)-O$9</f>
        <v>100</v>
      </c>
      <c r="P71" s="33" t="b">
        <f t="shared" si="2"/>
        <v>1</v>
      </c>
      <c r="Q71" s="33">
        <f>IF(ISBLANK('Liste élèves'!B72),"",IF(OR(ISTEXT(D71),ISTEXT(E71),ISTEXT(F71),ISTEXT(G71),ISTEXT(H71)),"",SUM(D71:H71)))</f>
      </c>
      <c r="R71" s="33">
        <f>IF(ISBLANK('Liste élèves'!B72),"",IF(OR(ISTEXT(I71),ISTEXT(J71),ISTEXT(K71),ISTEXT(L71),ISTEXT(M71)),"",SUM(I71:M71)))</f>
      </c>
      <c r="AD71" s="48"/>
      <c r="AE71" s="48"/>
      <c r="AF71" s="49"/>
      <c r="AG71" s="49"/>
      <c r="AH71" s="49"/>
      <c r="AI71" s="49"/>
      <c r="AJ71" s="49"/>
      <c r="IS71" s="7"/>
    </row>
    <row r="72" spans="2:253" s="33" customFormat="1" ht="15" customHeight="1">
      <c r="B72" s="46">
        <v>63</v>
      </c>
      <c r="C72" s="30">
        <f>IF(ISBLANK('Liste élèves'!B73),"",('Liste élèves'!B73))</f>
      </c>
      <c r="D72" s="47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47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47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47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47">
        <f>IF(ISBLANK('Liste élèves'!B73),"",IF(NOT(AND(ISERROR(MATCH("A",'Saisie résultats'!AE71:AH71,0)),ISERROR(MATCH("A","$'saisie résultats'.f11al9":AM71,0)),ISERROR(MATCH("A",'Saisie résultats'!AV71:AX71,0)))),"A",SUM('Saisie résultats'!AE71:AH71,'Saisie résultats'!AL71:AM71,'Saisie résultats'!AU71:AX71)))</f>
      </c>
      <c r="I72" s="47">
        <f>IF(ISBLANK('Liste élèves'!B73),"",IF(NOT(AND(ISERROR(MATCH("A",'Saisie résultats'!BO71:BS71,0)),ISERROR(MATCH("A",'Saisie résultats'!BV71:BX71,0)))),"A",SUM('Saisie résultats'!BO71:BS71,'Saisie résultats'!BV71:BX71)))</f>
      </c>
      <c r="J72" s="47">
        <f>IF(ISBLANK('Liste élèves'!B73),"",IF(NOT(AND(ISERROR(MATCH("A",'Saisie résultats'!BT71:BU71,0)),ISERROR(MATCH("A",'Saisie résultats'!BY71:CH71,0)))),"A",SUM('Saisie résultats'!BT71:BU71,'Saisie résultats'!BY71:CH71)))</f>
      </c>
      <c r="K72" s="47">
        <f>IF(ISBLANK('Liste élèves'!B73),"",IF(NOT(AND(ISERROR(MATCH("A",'Saisie résultats'!CL71:CR71,0)))),"A",SUM('Saisie résultats'!CL71:CR71)))</f>
      </c>
      <c r="L72" s="47">
        <f>IF(ISBLANK('Liste élèves'!B73),"",IF(NOT(AND(ISERROR(MATCH("A",'Saisie résultats'!CI71:CK71,0)),ISERROR(MATCH("A",'Saisie résultats'!CS71:CV71,0)))),"A",SUM('Saisie résultats'!CI71:CK71,'Saisie résultats'!CS71:CV71)))</f>
      </c>
      <c r="M72" s="47">
        <f>IF(ISBLANK('Liste élèves'!B73),"",IF(NOT(AND(ISERROR(MATCH("A",'Saisie résultats'!BL71:BN71,0)),ISERROR(MATCH("A",'Saisie résultats'!CW71:CY71,0)))),"A",SUM('Saisie résultats'!BL71:BN71,'Saisie résultats'!CW71:CY71)))</f>
      </c>
      <c r="N72" s="33" t="b">
        <f>AND(NOT(ISBLANK('Liste élèves'!B73)),COUNTA('Saisie résultats'!D71:CY71)&lt;&gt;100)</f>
        <v>0</v>
      </c>
      <c r="O72" s="33">
        <f>COUNTBLANK('Saisie résultats'!D71:CY71)-O$9</f>
        <v>100</v>
      </c>
      <c r="P72" s="33" t="b">
        <f t="shared" si="2"/>
        <v>1</v>
      </c>
      <c r="Q72" s="33">
        <f>IF(ISBLANK('Liste élèves'!B73),"",IF(OR(ISTEXT(D72),ISTEXT(E72),ISTEXT(F72),ISTEXT(G72),ISTEXT(H72)),"",SUM(D72:H72)))</f>
      </c>
      <c r="R72" s="33">
        <f>IF(ISBLANK('Liste élèves'!B73),"",IF(OR(ISTEXT(I72),ISTEXT(J72),ISTEXT(K72),ISTEXT(L72),ISTEXT(M72)),"",SUM(I72:M72)))</f>
      </c>
      <c r="AD72" s="48"/>
      <c r="AE72" s="48"/>
      <c r="AF72" s="49"/>
      <c r="AG72" s="49"/>
      <c r="AH72" s="49"/>
      <c r="AI72" s="49"/>
      <c r="AJ72" s="49"/>
      <c r="IS72" s="7"/>
    </row>
    <row r="73" spans="2:253" s="33" customFormat="1" ht="15" customHeight="1">
      <c r="B73" s="46">
        <v>64</v>
      </c>
      <c r="C73" s="30">
        <f>IF(ISBLANK('Liste élèves'!B74),"",('Liste élèves'!B74))</f>
      </c>
      <c r="D73" s="47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47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47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47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47">
        <f>IF(ISBLANK('Liste élèves'!B74),"",IF(NOT(AND(ISERROR(MATCH("A",'Saisie résultats'!AE72:AH72,0)),ISERROR(MATCH("A","$'saisie résultats'.f11al9":AM72,0)),ISERROR(MATCH("A",'Saisie résultats'!AV72:AX72,0)))),"A",SUM('Saisie résultats'!AE72:AH72,'Saisie résultats'!AL72:AM72,'Saisie résultats'!AU72:AX72)))</f>
      </c>
      <c r="I73" s="47">
        <f>IF(ISBLANK('Liste élèves'!B74),"",IF(NOT(AND(ISERROR(MATCH("A",'Saisie résultats'!BO72:BS72,0)),ISERROR(MATCH("A",'Saisie résultats'!BV72:BX72,0)))),"A",SUM('Saisie résultats'!BO72:BS72,'Saisie résultats'!BV72:BX72)))</f>
      </c>
      <c r="J73" s="47">
        <f>IF(ISBLANK('Liste élèves'!B74),"",IF(NOT(AND(ISERROR(MATCH("A",'Saisie résultats'!BT72:BU72,0)),ISERROR(MATCH("A",'Saisie résultats'!BY72:CH72,0)))),"A",SUM('Saisie résultats'!BT72:BU72,'Saisie résultats'!BY72:CH72)))</f>
      </c>
      <c r="K73" s="47">
        <f>IF(ISBLANK('Liste élèves'!B74),"",IF(NOT(AND(ISERROR(MATCH("A",'Saisie résultats'!CL72:CR72,0)))),"A",SUM('Saisie résultats'!CL72:CR72)))</f>
      </c>
      <c r="L73" s="47">
        <f>IF(ISBLANK('Liste élèves'!B74),"",IF(NOT(AND(ISERROR(MATCH("A",'Saisie résultats'!CI72:CK72,0)),ISERROR(MATCH("A",'Saisie résultats'!CS72:CV72,0)))),"A",SUM('Saisie résultats'!CI72:CK72,'Saisie résultats'!CS72:CV72)))</f>
      </c>
      <c r="M73" s="47">
        <f>IF(ISBLANK('Liste élèves'!B74),"",IF(NOT(AND(ISERROR(MATCH("A",'Saisie résultats'!BL72:BN72,0)),ISERROR(MATCH("A",'Saisie résultats'!CW72:CY72,0)))),"A",SUM('Saisie résultats'!BL72:BN72,'Saisie résultats'!CW72:CY72)))</f>
      </c>
      <c r="N73" s="33" t="b">
        <f>AND(NOT(ISBLANK('Liste élèves'!B74)),COUNTA('Saisie résultats'!D72:CY72)&lt;&gt;100)</f>
        <v>0</v>
      </c>
      <c r="O73" s="33">
        <f>COUNTBLANK('Saisie résultats'!D72:CY72)-O$9</f>
        <v>100</v>
      </c>
      <c r="P73" s="33" t="b">
        <f t="shared" si="2"/>
        <v>1</v>
      </c>
      <c r="Q73" s="33">
        <f>IF(ISBLANK('Liste élèves'!B74),"",IF(OR(ISTEXT(D73),ISTEXT(E73),ISTEXT(F73),ISTEXT(G73),ISTEXT(H73)),"",SUM(D73:H73)))</f>
      </c>
      <c r="R73" s="33">
        <f>IF(ISBLANK('Liste élèves'!B74),"",IF(OR(ISTEXT(I73),ISTEXT(J73),ISTEXT(K73),ISTEXT(L73),ISTEXT(M73)),"",SUM(I73:M73)))</f>
      </c>
      <c r="AD73" s="48"/>
      <c r="AE73" s="48"/>
      <c r="AF73" s="49"/>
      <c r="AG73" s="49"/>
      <c r="AH73" s="49"/>
      <c r="AI73" s="49"/>
      <c r="AJ73" s="49"/>
      <c r="IS73" s="7"/>
    </row>
    <row r="74" spans="2:253" s="33" customFormat="1" ht="15" customHeight="1">
      <c r="B74" s="46">
        <v>65</v>
      </c>
      <c r="C74" s="30">
        <f>IF(ISBLANK('Liste élèves'!B75),"",('Liste élèves'!B75))</f>
      </c>
      <c r="D74" s="47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47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47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47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47">
        <f>IF(ISBLANK('Liste élèves'!B75),"",IF(NOT(AND(ISERROR(MATCH("A",'Saisie résultats'!AE73:AH73,0)),ISERROR(MATCH("A","$'saisie résultats'.f11al9":AM73,0)),ISERROR(MATCH("A",'Saisie résultats'!AV73:AX73,0)))),"A",SUM('Saisie résultats'!AE73:AH73,'Saisie résultats'!AL73:AM73,'Saisie résultats'!AU73:AX73)))</f>
      </c>
      <c r="I74" s="47">
        <f>IF(ISBLANK('Liste élèves'!B75),"",IF(NOT(AND(ISERROR(MATCH("A",'Saisie résultats'!BO73:BS73,0)),ISERROR(MATCH("A",'Saisie résultats'!BV73:BX73,0)))),"A",SUM('Saisie résultats'!BO73:BS73,'Saisie résultats'!BV73:BX73)))</f>
      </c>
      <c r="J74" s="47">
        <f>IF(ISBLANK('Liste élèves'!B75),"",IF(NOT(AND(ISERROR(MATCH("A",'Saisie résultats'!BT73:BU73,0)),ISERROR(MATCH("A",'Saisie résultats'!BY73:CH73,0)))),"A",SUM('Saisie résultats'!BT73:BU73,'Saisie résultats'!BY73:CH73)))</f>
      </c>
      <c r="K74" s="47">
        <f>IF(ISBLANK('Liste élèves'!B75),"",IF(NOT(AND(ISERROR(MATCH("A",'Saisie résultats'!CL73:CR73,0)))),"A",SUM('Saisie résultats'!CL73:CR73)))</f>
      </c>
      <c r="L74" s="47">
        <f>IF(ISBLANK('Liste élèves'!B75),"",IF(NOT(AND(ISERROR(MATCH("A",'Saisie résultats'!CI73:CK73,0)),ISERROR(MATCH("A",'Saisie résultats'!CS73:CV73,0)))),"A",SUM('Saisie résultats'!CI73:CK73,'Saisie résultats'!CS73:CV73)))</f>
      </c>
      <c r="M74" s="47">
        <f>IF(ISBLANK('Liste élèves'!B75),"",IF(NOT(AND(ISERROR(MATCH("A",'Saisie résultats'!BL73:BN73,0)),ISERROR(MATCH("A",'Saisie résultats'!CW73:CY73,0)))),"A",SUM('Saisie résultats'!BL73:BN73,'Saisie résultats'!CW73:CY73)))</f>
      </c>
      <c r="N74" s="33" t="b">
        <f>AND(NOT(ISBLANK('Liste élèves'!B75)),COUNTA('Saisie résultats'!D73:CY73)&lt;&gt;100)</f>
        <v>0</v>
      </c>
      <c r="O74" s="33">
        <f>COUNTBLANK('Saisie résultats'!D73:CY73)-O$9</f>
        <v>100</v>
      </c>
      <c r="P74" s="33" t="b">
        <f aca="true" t="shared" si="3" ref="P74:P137">OR(N74,COUNTIF(D74:M74,"A")&gt;0,IF(C74="",TRUE,FALSE))</f>
        <v>1</v>
      </c>
      <c r="Q74" s="33">
        <f>IF(ISBLANK('Liste élèves'!B75),"",IF(OR(ISTEXT(D74),ISTEXT(E74),ISTEXT(F74),ISTEXT(G74),ISTEXT(H74)),"",SUM(D74:H74)))</f>
      </c>
      <c r="R74" s="33">
        <f>IF(ISBLANK('Liste élèves'!B75),"",IF(OR(ISTEXT(I74),ISTEXT(J74),ISTEXT(K74),ISTEXT(L74),ISTEXT(M74)),"",SUM(I74:M74)))</f>
      </c>
      <c r="IS74" s="7"/>
    </row>
    <row r="75" spans="2:253" s="33" customFormat="1" ht="15" customHeight="1">
      <c r="B75" s="46">
        <v>66</v>
      </c>
      <c r="C75" s="30">
        <f>IF(ISBLANK('Liste élèves'!B76),"",('Liste élèves'!B76))</f>
      </c>
      <c r="D75" s="47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47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47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47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47">
        <f>IF(ISBLANK('Liste élèves'!B76),"",IF(NOT(AND(ISERROR(MATCH("A",'Saisie résultats'!AE74:AH74,0)),ISERROR(MATCH("A","$'saisie résultats'.f11al9":AM74,0)),ISERROR(MATCH("A",'Saisie résultats'!AV74:AX74,0)))),"A",SUM('Saisie résultats'!AE74:AH74,'Saisie résultats'!AL74:AM74,'Saisie résultats'!AU74:AX74)))</f>
      </c>
      <c r="I75" s="47">
        <f>IF(ISBLANK('Liste élèves'!B76),"",IF(NOT(AND(ISERROR(MATCH("A",'Saisie résultats'!BO74:BS74,0)),ISERROR(MATCH("A",'Saisie résultats'!BV74:BX74,0)))),"A",SUM('Saisie résultats'!BO74:BS74,'Saisie résultats'!BV74:BX74)))</f>
      </c>
      <c r="J75" s="47">
        <f>IF(ISBLANK('Liste élèves'!B76),"",IF(NOT(AND(ISERROR(MATCH("A",'Saisie résultats'!BT74:BU74,0)),ISERROR(MATCH("A",'Saisie résultats'!BY74:CH74,0)))),"A",SUM('Saisie résultats'!BT74:BU74,'Saisie résultats'!BY74:CH74)))</f>
      </c>
      <c r="K75" s="47">
        <f>IF(ISBLANK('Liste élèves'!B76),"",IF(NOT(AND(ISERROR(MATCH("A",'Saisie résultats'!CL74:CR74,0)))),"A",SUM('Saisie résultats'!CL74:CR74)))</f>
      </c>
      <c r="L75" s="47">
        <f>IF(ISBLANK('Liste élèves'!B76),"",IF(NOT(AND(ISERROR(MATCH("A",'Saisie résultats'!CI74:CK74,0)),ISERROR(MATCH("A",'Saisie résultats'!CS74:CV74,0)))),"A",SUM('Saisie résultats'!CI74:CK74,'Saisie résultats'!CS74:CV74)))</f>
      </c>
      <c r="M75" s="47">
        <f>IF(ISBLANK('Liste élèves'!B76),"",IF(NOT(AND(ISERROR(MATCH("A",'Saisie résultats'!BL74:BN74,0)),ISERROR(MATCH("A",'Saisie résultats'!CW74:CY74,0)))),"A",SUM('Saisie résultats'!BL74:BN74,'Saisie résultats'!CW74:CY74)))</f>
      </c>
      <c r="N75" s="33" t="b">
        <f>AND(NOT(ISBLANK('Liste élèves'!B76)),COUNTA('Saisie résultats'!D74:CY74)&lt;&gt;100)</f>
        <v>0</v>
      </c>
      <c r="O75" s="33">
        <f>COUNTBLANK('Saisie résultats'!D74:CY74)-O$9</f>
        <v>100</v>
      </c>
      <c r="P75" s="33" t="b">
        <f t="shared" si="3"/>
        <v>1</v>
      </c>
      <c r="Q75" s="33">
        <f>IF(ISBLANK('Liste élèves'!B76),"",IF(OR(ISTEXT(D75),ISTEXT(E75),ISTEXT(F75),ISTEXT(G75),ISTEXT(H75)),"",SUM(D75:H75)))</f>
      </c>
      <c r="R75" s="33">
        <f>IF(ISBLANK('Liste élèves'!B76),"",IF(OR(ISTEXT(I75),ISTEXT(J75),ISTEXT(K75),ISTEXT(L75),ISTEXT(M75)),"",SUM(I75:M75)))</f>
      </c>
      <c r="AD75" s="48"/>
      <c r="AE75" s="48"/>
      <c r="AF75" s="49"/>
      <c r="AG75" s="49"/>
      <c r="AH75" s="49"/>
      <c r="AI75" s="49"/>
      <c r="AJ75" s="49"/>
      <c r="IS75" s="7"/>
    </row>
    <row r="76" spans="2:253" s="33" customFormat="1" ht="15" customHeight="1">
      <c r="B76" s="46">
        <v>67</v>
      </c>
      <c r="C76" s="30">
        <f>IF(ISBLANK('Liste élèves'!B77),"",('Liste élèves'!B77))</f>
      </c>
      <c r="D76" s="47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47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47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47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47">
        <f>IF(ISBLANK('Liste élèves'!B77),"",IF(NOT(AND(ISERROR(MATCH("A",'Saisie résultats'!AE75:AH75,0)),ISERROR(MATCH("A","$'saisie résultats'.f11al9":AM75,0)),ISERROR(MATCH("A",'Saisie résultats'!AV75:AX75,0)))),"A",SUM('Saisie résultats'!AE75:AH75,'Saisie résultats'!AL75:AM75,'Saisie résultats'!AU75:AX75)))</f>
      </c>
      <c r="I76" s="47">
        <f>IF(ISBLANK('Liste élèves'!B77),"",IF(NOT(AND(ISERROR(MATCH("A",'Saisie résultats'!BO75:BS75,0)),ISERROR(MATCH("A",'Saisie résultats'!BV75:BX75,0)))),"A",SUM('Saisie résultats'!BO75:BS75,'Saisie résultats'!BV75:BX75)))</f>
      </c>
      <c r="J76" s="47">
        <f>IF(ISBLANK('Liste élèves'!B77),"",IF(NOT(AND(ISERROR(MATCH("A",'Saisie résultats'!BT75:BU75,0)),ISERROR(MATCH("A",'Saisie résultats'!BY75:CH75,0)))),"A",SUM('Saisie résultats'!BT75:BU75,'Saisie résultats'!BY75:CH75)))</f>
      </c>
      <c r="K76" s="47">
        <f>IF(ISBLANK('Liste élèves'!B77),"",IF(NOT(AND(ISERROR(MATCH("A",'Saisie résultats'!CL75:CR75,0)))),"A",SUM('Saisie résultats'!CL75:CR75)))</f>
      </c>
      <c r="L76" s="47">
        <f>IF(ISBLANK('Liste élèves'!B77),"",IF(NOT(AND(ISERROR(MATCH("A",'Saisie résultats'!CI75:CK75,0)),ISERROR(MATCH("A",'Saisie résultats'!CS75:CV75,0)))),"A",SUM('Saisie résultats'!CI75:CK75,'Saisie résultats'!CS75:CV75)))</f>
      </c>
      <c r="M76" s="47">
        <f>IF(ISBLANK('Liste élèves'!B77),"",IF(NOT(AND(ISERROR(MATCH("A",'Saisie résultats'!BL75:BN75,0)),ISERROR(MATCH("A",'Saisie résultats'!CW75:CY75,0)))),"A",SUM('Saisie résultats'!BL75:BN75,'Saisie résultats'!CW75:CY75)))</f>
      </c>
      <c r="N76" s="33" t="b">
        <f>AND(NOT(ISBLANK('Liste élèves'!B77)),COUNTA('Saisie résultats'!D75:CY75)&lt;&gt;100)</f>
        <v>0</v>
      </c>
      <c r="O76" s="33">
        <f>COUNTBLANK('Saisie résultats'!D75:CY75)-O$9</f>
        <v>100</v>
      </c>
      <c r="P76" s="33" t="b">
        <f t="shared" si="3"/>
        <v>1</v>
      </c>
      <c r="Q76" s="33">
        <f>IF(ISBLANK('Liste élèves'!B77),"",IF(OR(ISTEXT(D76),ISTEXT(E76),ISTEXT(F76),ISTEXT(G76),ISTEXT(H76)),"",SUM(D76:H76)))</f>
      </c>
      <c r="R76" s="33">
        <f>IF(ISBLANK('Liste élèves'!B77),"",IF(OR(ISTEXT(I76),ISTEXT(J76),ISTEXT(K76),ISTEXT(L76),ISTEXT(M76)),"",SUM(I76:M76)))</f>
      </c>
      <c r="AD76" s="48"/>
      <c r="AE76" s="48"/>
      <c r="AF76" s="49"/>
      <c r="AG76" s="49"/>
      <c r="AH76" s="49"/>
      <c r="AI76" s="49"/>
      <c r="AJ76" s="49"/>
      <c r="IS76" s="7"/>
    </row>
    <row r="77" spans="2:253" s="33" customFormat="1" ht="15" customHeight="1">
      <c r="B77" s="46">
        <v>68</v>
      </c>
      <c r="C77" s="30">
        <f>IF(ISBLANK('Liste élèves'!B78),"",('Liste élèves'!B78))</f>
      </c>
      <c r="D77" s="47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47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47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47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47">
        <f>IF(ISBLANK('Liste élèves'!B78),"",IF(NOT(AND(ISERROR(MATCH("A",'Saisie résultats'!AE76:AH76,0)),ISERROR(MATCH("A","$'saisie résultats'.f11al9":AM76,0)),ISERROR(MATCH("A",'Saisie résultats'!AV76:AX76,0)))),"A",SUM('Saisie résultats'!AE76:AH76,'Saisie résultats'!AL76:AM76,'Saisie résultats'!AU76:AX76)))</f>
      </c>
      <c r="I77" s="47">
        <f>IF(ISBLANK('Liste élèves'!B78),"",IF(NOT(AND(ISERROR(MATCH("A",'Saisie résultats'!BO76:BS76,0)),ISERROR(MATCH("A",'Saisie résultats'!BV76:BX76,0)))),"A",SUM('Saisie résultats'!BO76:BS76,'Saisie résultats'!BV76:BX76)))</f>
      </c>
      <c r="J77" s="47">
        <f>IF(ISBLANK('Liste élèves'!B78),"",IF(NOT(AND(ISERROR(MATCH("A",'Saisie résultats'!BT76:BU76,0)),ISERROR(MATCH("A",'Saisie résultats'!BY76:CH76,0)))),"A",SUM('Saisie résultats'!BT76:BU76,'Saisie résultats'!BY76:CH76)))</f>
      </c>
      <c r="K77" s="47">
        <f>IF(ISBLANK('Liste élèves'!B78),"",IF(NOT(AND(ISERROR(MATCH("A",'Saisie résultats'!CL76:CR76,0)))),"A",SUM('Saisie résultats'!CL76:CR76)))</f>
      </c>
      <c r="L77" s="47">
        <f>IF(ISBLANK('Liste élèves'!B78),"",IF(NOT(AND(ISERROR(MATCH("A",'Saisie résultats'!CI76:CK76,0)),ISERROR(MATCH("A",'Saisie résultats'!CS76:CV76,0)))),"A",SUM('Saisie résultats'!CI76:CK76,'Saisie résultats'!CS76:CV76)))</f>
      </c>
      <c r="M77" s="47">
        <f>IF(ISBLANK('Liste élèves'!B78),"",IF(NOT(AND(ISERROR(MATCH("A",'Saisie résultats'!BL76:BN76,0)),ISERROR(MATCH("A",'Saisie résultats'!CW76:CY76,0)))),"A",SUM('Saisie résultats'!BL76:BN76,'Saisie résultats'!CW76:CY76)))</f>
      </c>
      <c r="N77" s="33" t="b">
        <f>AND(NOT(ISBLANK('Liste élèves'!B78)),COUNTA('Saisie résultats'!D76:CY76)&lt;&gt;100)</f>
        <v>0</v>
      </c>
      <c r="O77" s="33">
        <f>COUNTBLANK('Saisie résultats'!D76:CY76)-O$9</f>
        <v>100</v>
      </c>
      <c r="P77" s="33" t="b">
        <f t="shared" si="3"/>
        <v>1</v>
      </c>
      <c r="Q77" s="33">
        <f>IF(ISBLANK('Liste élèves'!B78),"",IF(OR(ISTEXT(D77),ISTEXT(E77),ISTEXT(F77),ISTEXT(G77),ISTEXT(H77)),"",SUM(D77:H77)))</f>
      </c>
      <c r="R77" s="33">
        <f>IF(ISBLANK('Liste élèves'!B78),"",IF(OR(ISTEXT(I77),ISTEXT(J77),ISTEXT(K77),ISTEXT(L77),ISTEXT(M77)),"",SUM(I77:M77)))</f>
      </c>
      <c r="AD77" s="48"/>
      <c r="AE77" s="48"/>
      <c r="AF77" s="49"/>
      <c r="AG77" s="49"/>
      <c r="AH77" s="49"/>
      <c r="AI77" s="49"/>
      <c r="AJ77" s="49"/>
      <c r="IS77" s="7"/>
    </row>
    <row r="78" spans="2:253" s="33" customFormat="1" ht="15" customHeight="1">
      <c r="B78" s="46">
        <v>69</v>
      </c>
      <c r="C78" s="30">
        <f>IF(ISBLANK('Liste élèves'!B79),"",('Liste élèves'!B79))</f>
      </c>
      <c r="D78" s="47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47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47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47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47">
        <f>IF(ISBLANK('Liste élèves'!B79),"",IF(NOT(AND(ISERROR(MATCH("A",'Saisie résultats'!AE77:AH77,0)),ISERROR(MATCH("A","$'saisie résultats'.f11al9":AM77,0)),ISERROR(MATCH("A",'Saisie résultats'!AV77:AX77,0)))),"A",SUM('Saisie résultats'!AE77:AH77,'Saisie résultats'!AL77:AM77,'Saisie résultats'!AU77:AX77)))</f>
      </c>
      <c r="I78" s="47">
        <f>IF(ISBLANK('Liste élèves'!B79),"",IF(NOT(AND(ISERROR(MATCH("A",'Saisie résultats'!BO77:BS77,0)),ISERROR(MATCH("A",'Saisie résultats'!BV77:BX77,0)))),"A",SUM('Saisie résultats'!BO77:BS77,'Saisie résultats'!BV77:BX77)))</f>
      </c>
      <c r="J78" s="47">
        <f>IF(ISBLANK('Liste élèves'!B79),"",IF(NOT(AND(ISERROR(MATCH("A",'Saisie résultats'!BT77:BU77,0)),ISERROR(MATCH("A",'Saisie résultats'!BY77:CH77,0)))),"A",SUM('Saisie résultats'!BT77:BU77,'Saisie résultats'!BY77:CH77)))</f>
      </c>
      <c r="K78" s="47">
        <f>IF(ISBLANK('Liste élèves'!B79),"",IF(NOT(AND(ISERROR(MATCH("A",'Saisie résultats'!CL77:CR77,0)))),"A",SUM('Saisie résultats'!CL77:CR77)))</f>
      </c>
      <c r="L78" s="47">
        <f>IF(ISBLANK('Liste élèves'!B79),"",IF(NOT(AND(ISERROR(MATCH("A",'Saisie résultats'!CI77:CK77,0)),ISERROR(MATCH("A",'Saisie résultats'!CS77:CV77,0)))),"A",SUM('Saisie résultats'!CI77:CK77,'Saisie résultats'!CS77:CV77)))</f>
      </c>
      <c r="M78" s="47">
        <f>IF(ISBLANK('Liste élèves'!B79),"",IF(NOT(AND(ISERROR(MATCH("A",'Saisie résultats'!BL77:BN77,0)),ISERROR(MATCH("A",'Saisie résultats'!CW77:CY77,0)))),"A",SUM('Saisie résultats'!BL77:BN77,'Saisie résultats'!CW77:CY77)))</f>
      </c>
      <c r="N78" s="33" t="b">
        <f>AND(NOT(ISBLANK('Liste élèves'!B79)),COUNTA('Saisie résultats'!D77:CY77)&lt;&gt;100)</f>
        <v>0</v>
      </c>
      <c r="O78" s="33">
        <f>COUNTBLANK('Saisie résultats'!D77:CY77)-O$9</f>
        <v>100</v>
      </c>
      <c r="P78" s="33" t="b">
        <f t="shared" si="3"/>
        <v>1</v>
      </c>
      <c r="Q78" s="33">
        <f>IF(ISBLANK('Liste élèves'!B79),"",IF(OR(ISTEXT(D78),ISTEXT(E78),ISTEXT(F78),ISTEXT(G78),ISTEXT(H78)),"",SUM(D78:H78)))</f>
      </c>
      <c r="R78" s="33">
        <f>IF(ISBLANK('Liste élèves'!B79),"",IF(OR(ISTEXT(I78),ISTEXT(J78),ISTEXT(K78),ISTEXT(L78),ISTEXT(M78)),"",SUM(I78:M78)))</f>
      </c>
      <c r="AD78" s="48"/>
      <c r="AE78" s="48"/>
      <c r="AF78" s="49"/>
      <c r="AG78" s="49"/>
      <c r="AH78" s="49"/>
      <c r="AI78" s="49"/>
      <c r="AJ78" s="49"/>
      <c r="IS78" s="7"/>
    </row>
    <row r="79" spans="2:253" s="33" customFormat="1" ht="15" customHeight="1">
      <c r="B79" s="46">
        <v>70</v>
      </c>
      <c r="C79" s="30">
        <f>IF(ISBLANK('Liste élèves'!B80),"",('Liste élèves'!B80))</f>
      </c>
      <c r="D79" s="47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47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47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47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47">
        <f>IF(ISBLANK('Liste élèves'!B80),"",IF(NOT(AND(ISERROR(MATCH("A",'Saisie résultats'!AE78:AH78,0)),ISERROR(MATCH("A","$'saisie résultats'.f11al9":AM78,0)),ISERROR(MATCH("A",'Saisie résultats'!AV78:AX78,0)))),"A",SUM('Saisie résultats'!AE78:AH78,'Saisie résultats'!AL78:AM78,'Saisie résultats'!AU78:AX78)))</f>
      </c>
      <c r="I79" s="47">
        <f>IF(ISBLANK('Liste élèves'!B80),"",IF(NOT(AND(ISERROR(MATCH("A",'Saisie résultats'!BO78:BS78,0)),ISERROR(MATCH("A",'Saisie résultats'!BV78:BX78,0)))),"A",SUM('Saisie résultats'!BO78:BS78,'Saisie résultats'!BV78:BX78)))</f>
      </c>
      <c r="J79" s="47">
        <f>IF(ISBLANK('Liste élèves'!B80),"",IF(NOT(AND(ISERROR(MATCH("A",'Saisie résultats'!BT78:BU78,0)),ISERROR(MATCH("A",'Saisie résultats'!BY78:CH78,0)))),"A",SUM('Saisie résultats'!BT78:BU78,'Saisie résultats'!BY78:CH78)))</f>
      </c>
      <c r="K79" s="47">
        <f>IF(ISBLANK('Liste élèves'!B80),"",IF(NOT(AND(ISERROR(MATCH("A",'Saisie résultats'!CL78:CR78,0)))),"A",SUM('Saisie résultats'!CL78:CR78)))</f>
      </c>
      <c r="L79" s="47">
        <f>IF(ISBLANK('Liste élèves'!B80),"",IF(NOT(AND(ISERROR(MATCH("A",'Saisie résultats'!CI78:CK78,0)),ISERROR(MATCH("A",'Saisie résultats'!CS78:CV78,0)))),"A",SUM('Saisie résultats'!CI78:CK78,'Saisie résultats'!CS78:CV78)))</f>
      </c>
      <c r="M79" s="47">
        <f>IF(ISBLANK('Liste élèves'!B80),"",IF(NOT(AND(ISERROR(MATCH("A",'Saisie résultats'!BL78:BN78,0)),ISERROR(MATCH("A",'Saisie résultats'!CW78:CY78,0)))),"A",SUM('Saisie résultats'!BL78:BN78,'Saisie résultats'!CW78:CY78)))</f>
      </c>
      <c r="N79" s="33" t="b">
        <f>AND(NOT(ISBLANK('Liste élèves'!B80)),COUNTA('Saisie résultats'!D78:CY78)&lt;&gt;100)</f>
        <v>0</v>
      </c>
      <c r="O79" s="33">
        <f>COUNTBLANK('Saisie résultats'!D78:CY78)-O$9</f>
        <v>100</v>
      </c>
      <c r="P79" s="33" t="b">
        <f t="shared" si="3"/>
        <v>1</v>
      </c>
      <c r="Q79" s="33">
        <f>IF(ISBLANK('Liste élèves'!B80),"",IF(OR(ISTEXT(D79),ISTEXT(E79),ISTEXT(F79),ISTEXT(G79),ISTEXT(H79)),"",SUM(D79:H79)))</f>
      </c>
      <c r="R79" s="33">
        <f>IF(ISBLANK('Liste élèves'!B80),"",IF(OR(ISTEXT(I79),ISTEXT(J79),ISTEXT(K79),ISTEXT(L79),ISTEXT(M79)),"",SUM(I79:M79)))</f>
      </c>
      <c r="AD79" s="48"/>
      <c r="AE79" s="48"/>
      <c r="AF79" s="49"/>
      <c r="AG79" s="49"/>
      <c r="AH79" s="49"/>
      <c r="AI79" s="49"/>
      <c r="AJ79" s="49"/>
      <c r="IS79" s="7"/>
    </row>
    <row r="80" spans="2:253" s="33" customFormat="1" ht="15" customHeight="1">
      <c r="B80" s="46">
        <v>71</v>
      </c>
      <c r="C80" s="30">
        <f>IF(ISBLANK('Liste élèves'!B81),"",('Liste élèves'!B81))</f>
      </c>
      <c r="D80" s="47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47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47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47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47">
        <f>IF(ISBLANK('Liste élèves'!B81),"",IF(NOT(AND(ISERROR(MATCH("A",'Saisie résultats'!AE79:AH79,0)),ISERROR(MATCH("A","$'saisie résultats'.f11al9":AM79,0)),ISERROR(MATCH("A",'Saisie résultats'!AV79:AX79,0)))),"A",SUM('Saisie résultats'!AE79:AH79,'Saisie résultats'!AL79:AM79,'Saisie résultats'!AU79:AX79)))</f>
      </c>
      <c r="I80" s="47">
        <f>IF(ISBLANK('Liste élèves'!B81),"",IF(NOT(AND(ISERROR(MATCH("A",'Saisie résultats'!BO79:BS79,0)),ISERROR(MATCH("A",'Saisie résultats'!BV79:BX79,0)))),"A",SUM('Saisie résultats'!BO79:BS79,'Saisie résultats'!BV79:BX79)))</f>
      </c>
      <c r="J80" s="47">
        <f>IF(ISBLANK('Liste élèves'!B81),"",IF(NOT(AND(ISERROR(MATCH("A",'Saisie résultats'!BT79:BU79,0)),ISERROR(MATCH("A",'Saisie résultats'!BY79:CH79,0)))),"A",SUM('Saisie résultats'!BT79:BU79,'Saisie résultats'!BY79:CH79)))</f>
      </c>
      <c r="K80" s="47">
        <f>IF(ISBLANK('Liste élèves'!B81),"",IF(NOT(AND(ISERROR(MATCH("A",'Saisie résultats'!CL79:CR79,0)))),"A",SUM('Saisie résultats'!CL79:CR79)))</f>
      </c>
      <c r="L80" s="47">
        <f>IF(ISBLANK('Liste élèves'!B81),"",IF(NOT(AND(ISERROR(MATCH("A",'Saisie résultats'!CI79:CK79,0)),ISERROR(MATCH("A",'Saisie résultats'!CS79:CV79,0)))),"A",SUM('Saisie résultats'!CI79:CK79,'Saisie résultats'!CS79:CV79)))</f>
      </c>
      <c r="M80" s="47">
        <f>IF(ISBLANK('Liste élèves'!B81),"",IF(NOT(AND(ISERROR(MATCH("A",'Saisie résultats'!BL79:BN79,0)),ISERROR(MATCH("A",'Saisie résultats'!CW79:CY79,0)))),"A",SUM('Saisie résultats'!BL79:BN79,'Saisie résultats'!CW79:CY79)))</f>
      </c>
      <c r="N80" s="33" t="b">
        <f>AND(NOT(ISBLANK('Liste élèves'!B81)),COUNTA('Saisie résultats'!D79:CY79)&lt;&gt;100)</f>
        <v>0</v>
      </c>
      <c r="O80" s="33">
        <f>COUNTBLANK('Saisie résultats'!D79:CY79)-O$9</f>
        <v>100</v>
      </c>
      <c r="P80" s="33" t="b">
        <f t="shared" si="3"/>
        <v>1</v>
      </c>
      <c r="Q80" s="33">
        <f>IF(ISBLANK('Liste élèves'!B81),"",IF(OR(ISTEXT(D80),ISTEXT(E80),ISTEXT(F80),ISTEXT(G80),ISTEXT(H80)),"",SUM(D80:H80)))</f>
      </c>
      <c r="R80" s="33">
        <f>IF(ISBLANK('Liste élèves'!B81),"",IF(OR(ISTEXT(I80),ISTEXT(J80),ISTEXT(K80),ISTEXT(L80),ISTEXT(M80)),"",SUM(I80:M80)))</f>
      </c>
      <c r="AD80" s="48"/>
      <c r="AE80" s="48"/>
      <c r="AF80" s="49"/>
      <c r="AG80" s="49"/>
      <c r="AH80" s="49"/>
      <c r="AI80" s="49"/>
      <c r="AJ80" s="49"/>
      <c r="IS80" s="7"/>
    </row>
    <row r="81" spans="2:253" s="33" customFormat="1" ht="15" customHeight="1">
      <c r="B81" s="46">
        <v>72</v>
      </c>
      <c r="C81" s="30">
        <f>IF(ISBLANK('Liste élèves'!B82),"",('Liste élèves'!B82))</f>
      </c>
      <c r="D81" s="47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47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47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47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47">
        <f>IF(ISBLANK('Liste élèves'!B82),"",IF(NOT(AND(ISERROR(MATCH("A",'Saisie résultats'!AE80:AH80,0)),ISERROR(MATCH("A","$'saisie résultats'.f11al9":AM80,0)),ISERROR(MATCH("A",'Saisie résultats'!AV80:AX80,0)))),"A",SUM('Saisie résultats'!AE80:AH80,'Saisie résultats'!AL80:AM80,'Saisie résultats'!AU80:AX80)))</f>
      </c>
      <c r="I81" s="47">
        <f>IF(ISBLANK('Liste élèves'!B82),"",IF(NOT(AND(ISERROR(MATCH("A",'Saisie résultats'!BO80:BS80,0)),ISERROR(MATCH("A",'Saisie résultats'!BV80:BX80,0)))),"A",SUM('Saisie résultats'!BO80:BS80,'Saisie résultats'!BV80:BX80)))</f>
      </c>
      <c r="J81" s="47">
        <f>IF(ISBLANK('Liste élèves'!B82),"",IF(NOT(AND(ISERROR(MATCH("A",'Saisie résultats'!BT80:BU80,0)),ISERROR(MATCH("A",'Saisie résultats'!BY80:CH80,0)))),"A",SUM('Saisie résultats'!BT80:BU80,'Saisie résultats'!BY80:CH80)))</f>
      </c>
      <c r="K81" s="47">
        <f>IF(ISBLANK('Liste élèves'!B82),"",IF(NOT(AND(ISERROR(MATCH("A",'Saisie résultats'!CL80:CR80,0)))),"A",SUM('Saisie résultats'!CL80:CR80)))</f>
      </c>
      <c r="L81" s="47">
        <f>IF(ISBLANK('Liste élèves'!B82),"",IF(NOT(AND(ISERROR(MATCH("A",'Saisie résultats'!CI80:CK80,0)),ISERROR(MATCH("A",'Saisie résultats'!CS80:CV80,0)))),"A",SUM('Saisie résultats'!CI80:CK80,'Saisie résultats'!CS80:CV80)))</f>
      </c>
      <c r="M81" s="47">
        <f>IF(ISBLANK('Liste élèves'!B82),"",IF(NOT(AND(ISERROR(MATCH("A",'Saisie résultats'!BL80:BN80,0)),ISERROR(MATCH("A",'Saisie résultats'!CW80:CY80,0)))),"A",SUM('Saisie résultats'!BL80:BN80,'Saisie résultats'!CW80:CY80)))</f>
      </c>
      <c r="N81" s="33" t="b">
        <f>AND(NOT(ISBLANK('Liste élèves'!B82)),COUNTA('Saisie résultats'!D80:CY80)&lt;&gt;100)</f>
        <v>0</v>
      </c>
      <c r="O81" s="33">
        <f>COUNTBLANK('Saisie résultats'!D80:CY80)-O$9</f>
        <v>100</v>
      </c>
      <c r="P81" s="33" t="b">
        <f t="shared" si="3"/>
        <v>1</v>
      </c>
      <c r="Q81" s="33">
        <f>IF(ISBLANK('Liste élèves'!B82),"",IF(OR(ISTEXT(D81),ISTEXT(E81),ISTEXT(F81),ISTEXT(G81),ISTEXT(H81)),"",SUM(D81:H81)))</f>
      </c>
      <c r="R81" s="33">
        <f>IF(ISBLANK('Liste élèves'!B82),"",IF(OR(ISTEXT(I81),ISTEXT(J81),ISTEXT(K81),ISTEXT(L81),ISTEXT(M81)),"",SUM(I81:M81)))</f>
      </c>
      <c r="AD81" s="48"/>
      <c r="AE81" s="48"/>
      <c r="AF81" s="49"/>
      <c r="AG81" s="49"/>
      <c r="AH81" s="49"/>
      <c r="AI81" s="49"/>
      <c r="AJ81" s="49"/>
      <c r="IS81" s="7"/>
    </row>
    <row r="82" spans="2:253" s="33" customFormat="1" ht="15" customHeight="1">
      <c r="B82" s="46">
        <v>73</v>
      </c>
      <c r="C82" s="30">
        <f>IF(ISBLANK('Liste élèves'!B83),"",('Liste élèves'!B83))</f>
      </c>
      <c r="D82" s="47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47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47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47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47">
        <f>IF(ISBLANK('Liste élèves'!B83),"",IF(NOT(AND(ISERROR(MATCH("A",'Saisie résultats'!AE81:AH81,0)),ISERROR(MATCH("A","$'saisie résultats'.f11al9":AM81,0)),ISERROR(MATCH("A",'Saisie résultats'!AV81:AX81,0)))),"A",SUM('Saisie résultats'!AE81:AH81,'Saisie résultats'!AL81:AM81,'Saisie résultats'!AU81:AX81)))</f>
      </c>
      <c r="I82" s="47">
        <f>IF(ISBLANK('Liste élèves'!B83),"",IF(NOT(AND(ISERROR(MATCH("A",'Saisie résultats'!BO81:BS81,0)),ISERROR(MATCH("A",'Saisie résultats'!BV81:BX81,0)))),"A",SUM('Saisie résultats'!BO81:BS81,'Saisie résultats'!BV81:BX81)))</f>
      </c>
      <c r="J82" s="47">
        <f>IF(ISBLANK('Liste élèves'!B83),"",IF(NOT(AND(ISERROR(MATCH("A",'Saisie résultats'!BT81:BU81,0)),ISERROR(MATCH("A",'Saisie résultats'!BY81:CH81,0)))),"A",SUM('Saisie résultats'!BT81:BU81,'Saisie résultats'!BY81:CH81)))</f>
      </c>
      <c r="K82" s="47">
        <f>IF(ISBLANK('Liste élèves'!B83),"",IF(NOT(AND(ISERROR(MATCH("A",'Saisie résultats'!CL81:CR81,0)))),"A",SUM('Saisie résultats'!CL81:CR81)))</f>
      </c>
      <c r="L82" s="47">
        <f>IF(ISBLANK('Liste élèves'!B83),"",IF(NOT(AND(ISERROR(MATCH("A",'Saisie résultats'!CI81:CK81,0)),ISERROR(MATCH("A",'Saisie résultats'!CS81:CV81,0)))),"A",SUM('Saisie résultats'!CI81:CK81,'Saisie résultats'!CS81:CV81)))</f>
      </c>
      <c r="M82" s="47">
        <f>IF(ISBLANK('Liste élèves'!B83),"",IF(NOT(AND(ISERROR(MATCH("A",'Saisie résultats'!BL81:BN81,0)),ISERROR(MATCH("A",'Saisie résultats'!CW81:CY81,0)))),"A",SUM('Saisie résultats'!BL81:BN81,'Saisie résultats'!CW81:CY81)))</f>
      </c>
      <c r="N82" s="33" t="b">
        <f>AND(NOT(ISBLANK('Liste élèves'!B83)),COUNTA('Saisie résultats'!D81:CY81)&lt;&gt;100)</f>
        <v>0</v>
      </c>
      <c r="O82" s="33">
        <f>COUNTBLANK('Saisie résultats'!D81:CY81)-O$9</f>
        <v>100</v>
      </c>
      <c r="P82" s="33" t="b">
        <f t="shared" si="3"/>
        <v>1</v>
      </c>
      <c r="Q82" s="33">
        <f>IF(ISBLANK('Liste élèves'!B83),"",IF(OR(ISTEXT(D82),ISTEXT(E82),ISTEXT(F82),ISTEXT(G82),ISTEXT(H82)),"",SUM(D82:H82)))</f>
      </c>
      <c r="R82" s="33">
        <f>IF(ISBLANK('Liste élèves'!B83),"",IF(OR(ISTEXT(I82),ISTEXT(J82),ISTEXT(K82),ISTEXT(L82),ISTEXT(M82)),"",SUM(I82:M82)))</f>
      </c>
      <c r="AD82" s="48"/>
      <c r="AE82" s="48"/>
      <c r="AF82" s="49"/>
      <c r="AG82" s="49"/>
      <c r="AH82" s="49"/>
      <c r="AI82" s="49"/>
      <c r="AJ82" s="49"/>
      <c r="IS82" s="7"/>
    </row>
    <row r="83" spans="2:253" s="33" customFormat="1" ht="15" customHeight="1">
      <c r="B83" s="46">
        <v>74</v>
      </c>
      <c r="C83" s="30">
        <f>IF(ISBLANK('Liste élèves'!B84),"",('Liste élèves'!B84))</f>
      </c>
      <c r="D83" s="47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47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47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47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47">
        <f>IF(ISBLANK('Liste élèves'!B84),"",IF(NOT(AND(ISERROR(MATCH("A",'Saisie résultats'!AE82:AH82,0)),ISERROR(MATCH("A","$'saisie résultats'.f11al9":AM82,0)),ISERROR(MATCH("A",'Saisie résultats'!AV82:AX82,0)))),"A",SUM('Saisie résultats'!AE82:AH82,'Saisie résultats'!AL82:AM82,'Saisie résultats'!AU82:AX82)))</f>
      </c>
      <c r="I83" s="47">
        <f>IF(ISBLANK('Liste élèves'!B84),"",IF(NOT(AND(ISERROR(MATCH("A",'Saisie résultats'!BO82:BS82,0)),ISERROR(MATCH("A",'Saisie résultats'!BV82:BX82,0)))),"A",SUM('Saisie résultats'!BO82:BS82,'Saisie résultats'!BV82:BX82)))</f>
      </c>
      <c r="J83" s="47">
        <f>IF(ISBLANK('Liste élèves'!B84),"",IF(NOT(AND(ISERROR(MATCH("A",'Saisie résultats'!BT82:BU82,0)),ISERROR(MATCH("A",'Saisie résultats'!BY82:CH82,0)))),"A",SUM('Saisie résultats'!BT82:BU82,'Saisie résultats'!BY82:CH82)))</f>
      </c>
      <c r="K83" s="47">
        <f>IF(ISBLANK('Liste élèves'!B84),"",IF(NOT(AND(ISERROR(MATCH("A",'Saisie résultats'!CL82:CR82,0)))),"A",SUM('Saisie résultats'!CL82:CR82)))</f>
      </c>
      <c r="L83" s="47">
        <f>IF(ISBLANK('Liste élèves'!B84),"",IF(NOT(AND(ISERROR(MATCH("A",'Saisie résultats'!CI82:CK82,0)),ISERROR(MATCH("A",'Saisie résultats'!CS82:CV82,0)))),"A",SUM('Saisie résultats'!CI82:CK82,'Saisie résultats'!CS82:CV82)))</f>
      </c>
      <c r="M83" s="47">
        <f>IF(ISBLANK('Liste élèves'!B84),"",IF(NOT(AND(ISERROR(MATCH("A",'Saisie résultats'!BL82:BN82,0)),ISERROR(MATCH("A",'Saisie résultats'!CW82:CY82,0)))),"A",SUM('Saisie résultats'!BL82:BN82,'Saisie résultats'!CW82:CY82)))</f>
      </c>
      <c r="N83" s="33" t="b">
        <f>AND(NOT(ISBLANK('Liste élèves'!B84)),COUNTA('Saisie résultats'!D82:CY82)&lt;&gt;100)</f>
        <v>0</v>
      </c>
      <c r="O83" s="33">
        <f>COUNTBLANK('Saisie résultats'!D82:CY82)-O$9</f>
        <v>100</v>
      </c>
      <c r="P83" s="33" t="b">
        <f t="shared" si="3"/>
        <v>1</v>
      </c>
      <c r="Q83" s="33">
        <f>IF(ISBLANK('Liste élèves'!B84),"",IF(OR(ISTEXT(D83),ISTEXT(E83),ISTEXT(F83),ISTEXT(G83),ISTEXT(H83)),"",SUM(D83:H83)))</f>
      </c>
      <c r="R83" s="33">
        <f>IF(ISBLANK('Liste élèves'!B84),"",IF(OR(ISTEXT(I83),ISTEXT(J83),ISTEXT(K83),ISTEXT(L83),ISTEXT(M83)),"",SUM(I83:M83)))</f>
      </c>
      <c r="AD83" s="48"/>
      <c r="AE83" s="48"/>
      <c r="AF83" s="49"/>
      <c r="AG83" s="49"/>
      <c r="AH83" s="49"/>
      <c r="AI83" s="49"/>
      <c r="AJ83" s="49"/>
      <c r="IS83" s="7"/>
    </row>
    <row r="84" spans="2:253" s="33" customFormat="1" ht="15" customHeight="1">
      <c r="B84" s="46">
        <v>75</v>
      </c>
      <c r="C84" s="30">
        <f>IF(ISBLANK('Liste élèves'!B85),"",('Liste élèves'!B85))</f>
      </c>
      <c r="D84" s="47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47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47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47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47">
        <f>IF(ISBLANK('Liste élèves'!B85),"",IF(NOT(AND(ISERROR(MATCH("A",'Saisie résultats'!AE83:AH83,0)),ISERROR(MATCH("A","$'saisie résultats'.f11al9":AM83,0)),ISERROR(MATCH("A",'Saisie résultats'!AV83:AX83,0)))),"A",SUM('Saisie résultats'!AE83:AH83,'Saisie résultats'!AL83:AM83,'Saisie résultats'!AU83:AX83)))</f>
      </c>
      <c r="I84" s="47">
        <f>IF(ISBLANK('Liste élèves'!B85),"",IF(NOT(AND(ISERROR(MATCH("A",'Saisie résultats'!BO83:BS83,0)),ISERROR(MATCH("A",'Saisie résultats'!BV83:BX83,0)))),"A",SUM('Saisie résultats'!BO83:BS83,'Saisie résultats'!BV83:BX83)))</f>
      </c>
      <c r="J84" s="47">
        <f>IF(ISBLANK('Liste élèves'!B85),"",IF(NOT(AND(ISERROR(MATCH("A",'Saisie résultats'!BT83:BU83,0)),ISERROR(MATCH("A",'Saisie résultats'!BY83:CH83,0)))),"A",SUM('Saisie résultats'!BT83:BU83,'Saisie résultats'!BY83:CH83)))</f>
      </c>
      <c r="K84" s="47">
        <f>IF(ISBLANK('Liste élèves'!B85),"",IF(NOT(AND(ISERROR(MATCH("A",'Saisie résultats'!CL83:CR83,0)))),"A",SUM('Saisie résultats'!CL83:CR83)))</f>
      </c>
      <c r="L84" s="47">
        <f>IF(ISBLANK('Liste élèves'!B85),"",IF(NOT(AND(ISERROR(MATCH("A",'Saisie résultats'!CI83:CK83,0)),ISERROR(MATCH("A",'Saisie résultats'!CS83:CV83,0)))),"A",SUM('Saisie résultats'!CI83:CK83,'Saisie résultats'!CS83:CV83)))</f>
      </c>
      <c r="M84" s="47">
        <f>IF(ISBLANK('Liste élèves'!B85),"",IF(NOT(AND(ISERROR(MATCH("A",'Saisie résultats'!BL83:BN83,0)),ISERROR(MATCH("A",'Saisie résultats'!CW83:CY83,0)))),"A",SUM('Saisie résultats'!BL83:BN83,'Saisie résultats'!CW83:CY83)))</f>
      </c>
      <c r="N84" s="33" t="b">
        <f>AND(NOT(ISBLANK('Liste élèves'!B85)),COUNTA('Saisie résultats'!D83:CY83)&lt;&gt;100)</f>
        <v>0</v>
      </c>
      <c r="O84" s="33">
        <f>COUNTBLANK('Saisie résultats'!D83:CY83)-O$9</f>
        <v>100</v>
      </c>
      <c r="P84" s="33" t="b">
        <f t="shared" si="3"/>
        <v>1</v>
      </c>
      <c r="Q84" s="33">
        <f>IF(ISBLANK('Liste élèves'!B85),"",IF(OR(ISTEXT(D84),ISTEXT(E84),ISTEXT(F84),ISTEXT(G84),ISTEXT(H84)),"",SUM(D84:H84)))</f>
      </c>
      <c r="R84" s="33">
        <f>IF(ISBLANK('Liste élèves'!B85),"",IF(OR(ISTEXT(I84),ISTEXT(J84),ISTEXT(K84),ISTEXT(L84),ISTEXT(M84)),"",SUM(I84:M84)))</f>
      </c>
      <c r="AD84" s="48"/>
      <c r="AE84" s="48"/>
      <c r="AF84" s="49"/>
      <c r="AG84" s="49"/>
      <c r="AH84" s="49"/>
      <c r="AI84" s="49"/>
      <c r="AJ84" s="49"/>
      <c r="IS84" s="7"/>
    </row>
    <row r="85" spans="2:253" s="33" customFormat="1" ht="15" customHeight="1">
      <c r="B85" s="46">
        <v>76</v>
      </c>
      <c r="C85" s="30">
        <f>IF(ISBLANK('Liste élèves'!B86),"",('Liste élèves'!B86))</f>
      </c>
      <c r="D85" s="47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47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47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47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47">
        <f>IF(ISBLANK('Liste élèves'!B86),"",IF(NOT(AND(ISERROR(MATCH("A",'Saisie résultats'!AE84:AH84,0)),ISERROR(MATCH("A","$'saisie résultats'.f11al9":AM84,0)),ISERROR(MATCH("A",'Saisie résultats'!AV84:AX84,0)))),"A",SUM('Saisie résultats'!AE84:AH84,'Saisie résultats'!AL84:AM84,'Saisie résultats'!AU84:AX84)))</f>
      </c>
      <c r="I85" s="47">
        <f>IF(ISBLANK('Liste élèves'!B86),"",IF(NOT(AND(ISERROR(MATCH("A",'Saisie résultats'!BO84:BS84,0)),ISERROR(MATCH("A",'Saisie résultats'!BV84:BX84,0)))),"A",SUM('Saisie résultats'!BO84:BS84,'Saisie résultats'!BV84:BX84)))</f>
      </c>
      <c r="J85" s="47">
        <f>IF(ISBLANK('Liste élèves'!B86),"",IF(NOT(AND(ISERROR(MATCH("A",'Saisie résultats'!BT84:BU84,0)),ISERROR(MATCH("A",'Saisie résultats'!BY84:CH84,0)))),"A",SUM('Saisie résultats'!BT84:BU84,'Saisie résultats'!BY84:CH84)))</f>
      </c>
      <c r="K85" s="47">
        <f>IF(ISBLANK('Liste élèves'!B86),"",IF(NOT(AND(ISERROR(MATCH("A",'Saisie résultats'!CL84:CR84,0)))),"A",SUM('Saisie résultats'!CL84:CR84)))</f>
      </c>
      <c r="L85" s="47">
        <f>IF(ISBLANK('Liste élèves'!B86),"",IF(NOT(AND(ISERROR(MATCH("A",'Saisie résultats'!CI84:CK84,0)),ISERROR(MATCH("A",'Saisie résultats'!CS84:CV84,0)))),"A",SUM('Saisie résultats'!CI84:CK84,'Saisie résultats'!CS84:CV84)))</f>
      </c>
      <c r="M85" s="47">
        <f>IF(ISBLANK('Liste élèves'!B86),"",IF(NOT(AND(ISERROR(MATCH("A",'Saisie résultats'!BL84:BN84,0)),ISERROR(MATCH("A",'Saisie résultats'!CW84:CY84,0)))),"A",SUM('Saisie résultats'!BL84:BN84,'Saisie résultats'!CW84:CY84)))</f>
      </c>
      <c r="N85" s="33" t="b">
        <f>AND(NOT(ISBLANK('Liste élèves'!B86)),COUNTA('Saisie résultats'!D84:CY84)&lt;&gt;100)</f>
        <v>0</v>
      </c>
      <c r="O85" s="33">
        <f>COUNTBLANK('Saisie résultats'!D84:CY84)-O$9</f>
        <v>100</v>
      </c>
      <c r="P85" s="33" t="b">
        <f t="shared" si="3"/>
        <v>1</v>
      </c>
      <c r="Q85" s="33">
        <f>IF(ISBLANK('Liste élèves'!B86),"",IF(OR(ISTEXT(D85),ISTEXT(E85),ISTEXT(F85),ISTEXT(G85),ISTEXT(H85)),"",SUM(D85:H85)))</f>
      </c>
      <c r="R85" s="33">
        <f>IF(ISBLANK('Liste élèves'!B86),"",IF(OR(ISTEXT(I85),ISTEXT(J85),ISTEXT(K85),ISTEXT(L85),ISTEXT(M85)),"",SUM(I85:M85)))</f>
      </c>
      <c r="AD85" s="48"/>
      <c r="AE85" s="48"/>
      <c r="AF85" s="49"/>
      <c r="AG85" s="49"/>
      <c r="AH85" s="49"/>
      <c r="AI85" s="49"/>
      <c r="AJ85" s="49"/>
      <c r="IS85" s="7"/>
    </row>
    <row r="86" spans="2:253" s="33" customFormat="1" ht="15" customHeight="1">
      <c r="B86" s="46">
        <v>77</v>
      </c>
      <c r="C86" s="30">
        <f>IF(ISBLANK('Liste élèves'!B87),"",('Liste élèves'!B87))</f>
      </c>
      <c r="D86" s="47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47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47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47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47">
        <f>IF(ISBLANK('Liste élèves'!B87),"",IF(NOT(AND(ISERROR(MATCH("A",'Saisie résultats'!AE85:AH85,0)),ISERROR(MATCH("A","$'saisie résultats'.f11al9":AM85,0)),ISERROR(MATCH("A",'Saisie résultats'!AV85:AX85,0)))),"A",SUM('Saisie résultats'!AE85:AH85,'Saisie résultats'!AL85:AM85,'Saisie résultats'!AU85:AX85)))</f>
      </c>
      <c r="I86" s="47">
        <f>IF(ISBLANK('Liste élèves'!B87),"",IF(NOT(AND(ISERROR(MATCH("A",'Saisie résultats'!BO85:BS85,0)),ISERROR(MATCH("A",'Saisie résultats'!BV85:BX85,0)))),"A",SUM('Saisie résultats'!BO85:BS85,'Saisie résultats'!BV85:BX85)))</f>
      </c>
      <c r="J86" s="47">
        <f>IF(ISBLANK('Liste élèves'!B87),"",IF(NOT(AND(ISERROR(MATCH("A",'Saisie résultats'!BT85:BU85,0)),ISERROR(MATCH("A",'Saisie résultats'!BY85:CH85,0)))),"A",SUM('Saisie résultats'!BT85:BU85,'Saisie résultats'!BY85:CH85)))</f>
      </c>
      <c r="K86" s="47">
        <f>IF(ISBLANK('Liste élèves'!B87),"",IF(NOT(AND(ISERROR(MATCH("A",'Saisie résultats'!CL85:CR85,0)))),"A",SUM('Saisie résultats'!CL85:CR85)))</f>
      </c>
      <c r="L86" s="47">
        <f>IF(ISBLANK('Liste élèves'!B87),"",IF(NOT(AND(ISERROR(MATCH("A",'Saisie résultats'!CI85:CK85,0)),ISERROR(MATCH("A",'Saisie résultats'!CS85:CV85,0)))),"A",SUM('Saisie résultats'!CI85:CK85,'Saisie résultats'!CS85:CV85)))</f>
      </c>
      <c r="M86" s="47">
        <f>IF(ISBLANK('Liste élèves'!B87),"",IF(NOT(AND(ISERROR(MATCH("A",'Saisie résultats'!BL85:BN85,0)),ISERROR(MATCH("A",'Saisie résultats'!CW85:CY85,0)))),"A",SUM('Saisie résultats'!BL85:BN85,'Saisie résultats'!CW85:CY85)))</f>
      </c>
      <c r="N86" s="33" t="b">
        <f>AND(NOT(ISBLANK('Liste élèves'!B87)),COUNTA('Saisie résultats'!D85:CY85)&lt;&gt;100)</f>
        <v>0</v>
      </c>
      <c r="O86" s="33">
        <f>COUNTBLANK('Saisie résultats'!D85:CY85)-O$9</f>
        <v>100</v>
      </c>
      <c r="P86" s="33" t="b">
        <f t="shared" si="3"/>
        <v>1</v>
      </c>
      <c r="Q86" s="33">
        <f>IF(ISBLANK('Liste élèves'!B87),"",IF(OR(ISTEXT(D86),ISTEXT(E86),ISTEXT(F86),ISTEXT(G86),ISTEXT(H86)),"",SUM(D86:H86)))</f>
      </c>
      <c r="R86" s="33">
        <f>IF(ISBLANK('Liste élèves'!B87),"",IF(OR(ISTEXT(I86),ISTEXT(J86),ISTEXT(K86),ISTEXT(L86),ISTEXT(M86)),"",SUM(I86:M86)))</f>
      </c>
      <c r="AD86" s="48"/>
      <c r="AE86" s="48"/>
      <c r="AF86" s="49"/>
      <c r="AG86" s="49"/>
      <c r="AH86" s="49"/>
      <c r="AI86" s="49"/>
      <c r="AJ86" s="49"/>
      <c r="IS86" s="7"/>
    </row>
    <row r="87" spans="2:253" s="33" customFormat="1" ht="15" customHeight="1">
      <c r="B87" s="46">
        <v>78</v>
      </c>
      <c r="C87" s="30">
        <f>IF(ISBLANK('Liste élèves'!B88),"",('Liste élèves'!B88))</f>
      </c>
      <c r="D87" s="47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47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47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47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47">
        <f>IF(ISBLANK('Liste élèves'!B88),"",IF(NOT(AND(ISERROR(MATCH("A",'Saisie résultats'!AE86:AH86,0)),ISERROR(MATCH("A","$'saisie résultats'.f11al9":AM86,0)),ISERROR(MATCH("A",'Saisie résultats'!AV86:AX86,0)))),"A",SUM('Saisie résultats'!AE86:AH86,'Saisie résultats'!AL86:AM86,'Saisie résultats'!AU86:AX86)))</f>
      </c>
      <c r="I87" s="47">
        <f>IF(ISBLANK('Liste élèves'!B88),"",IF(NOT(AND(ISERROR(MATCH("A",'Saisie résultats'!BO86:BS86,0)),ISERROR(MATCH("A",'Saisie résultats'!BV86:BX86,0)))),"A",SUM('Saisie résultats'!BO86:BS86,'Saisie résultats'!BV86:BX86)))</f>
      </c>
      <c r="J87" s="47">
        <f>IF(ISBLANK('Liste élèves'!B88),"",IF(NOT(AND(ISERROR(MATCH("A",'Saisie résultats'!BT86:BU86,0)),ISERROR(MATCH("A",'Saisie résultats'!BY86:CH86,0)))),"A",SUM('Saisie résultats'!BT86:BU86,'Saisie résultats'!BY86:CH86)))</f>
      </c>
      <c r="K87" s="47">
        <f>IF(ISBLANK('Liste élèves'!B88),"",IF(NOT(AND(ISERROR(MATCH("A",'Saisie résultats'!CL86:CR86,0)))),"A",SUM('Saisie résultats'!CL86:CR86)))</f>
      </c>
      <c r="L87" s="47">
        <f>IF(ISBLANK('Liste élèves'!B88),"",IF(NOT(AND(ISERROR(MATCH("A",'Saisie résultats'!CI86:CK86,0)),ISERROR(MATCH("A",'Saisie résultats'!CS86:CV86,0)))),"A",SUM('Saisie résultats'!CI86:CK86,'Saisie résultats'!CS86:CV86)))</f>
      </c>
      <c r="M87" s="47">
        <f>IF(ISBLANK('Liste élèves'!B88),"",IF(NOT(AND(ISERROR(MATCH("A",'Saisie résultats'!BL86:BN86,0)),ISERROR(MATCH("A",'Saisie résultats'!CW86:CY86,0)))),"A",SUM('Saisie résultats'!BL86:BN86,'Saisie résultats'!CW86:CY86)))</f>
      </c>
      <c r="N87" s="33" t="b">
        <f>AND(NOT(ISBLANK('Liste élèves'!B88)),COUNTA('Saisie résultats'!D86:CY86)&lt;&gt;100)</f>
        <v>0</v>
      </c>
      <c r="O87" s="33">
        <f>COUNTBLANK('Saisie résultats'!D86:CY86)-O$9</f>
        <v>100</v>
      </c>
      <c r="P87" s="33" t="b">
        <f t="shared" si="3"/>
        <v>1</v>
      </c>
      <c r="Q87" s="33">
        <f>IF(ISBLANK('Liste élèves'!B88),"",IF(OR(ISTEXT(D87),ISTEXT(E87),ISTEXT(F87),ISTEXT(G87),ISTEXT(H87)),"",SUM(D87:H87)))</f>
      </c>
      <c r="R87" s="33">
        <f>IF(ISBLANK('Liste élèves'!B88),"",IF(OR(ISTEXT(I87),ISTEXT(J87),ISTEXT(K87),ISTEXT(L87),ISTEXT(M87)),"",SUM(I87:M87)))</f>
      </c>
      <c r="AD87" s="48"/>
      <c r="AE87" s="48"/>
      <c r="AF87" s="49"/>
      <c r="AG87" s="49"/>
      <c r="AH87" s="49"/>
      <c r="AI87" s="49"/>
      <c r="AJ87" s="49"/>
      <c r="IS87" s="7"/>
    </row>
    <row r="88" spans="2:253" s="33" customFormat="1" ht="15" customHeight="1">
      <c r="B88" s="46">
        <v>79</v>
      </c>
      <c r="C88" s="30">
        <f>IF(ISBLANK('Liste élèves'!B89),"",('Liste élèves'!B89))</f>
      </c>
      <c r="D88" s="47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47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47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47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47">
        <f>IF(ISBLANK('Liste élèves'!B89),"",IF(NOT(AND(ISERROR(MATCH("A",'Saisie résultats'!AE87:AH87,0)),ISERROR(MATCH("A","$'saisie résultats'.f11al9":AM87,0)),ISERROR(MATCH("A",'Saisie résultats'!AV87:AX87,0)))),"A",SUM('Saisie résultats'!AE87:AH87,'Saisie résultats'!AL87:AM87,'Saisie résultats'!AU87:AX87)))</f>
      </c>
      <c r="I88" s="47">
        <f>IF(ISBLANK('Liste élèves'!B89),"",IF(NOT(AND(ISERROR(MATCH("A",'Saisie résultats'!BO87:BS87,0)),ISERROR(MATCH("A",'Saisie résultats'!BV87:BX87,0)))),"A",SUM('Saisie résultats'!BO87:BS87,'Saisie résultats'!BV87:BX87)))</f>
      </c>
      <c r="J88" s="47">
        <f>IF(ISBLANK('Liste élèves'!B89),"",IF(NOT(AND(ISERROR(MATCH("A",'Saisie résultats'!BT87:BU87,0)),ISERROR(MATCH("A",'Saisie résultats'!BY87:CH87,0)))),"A",SUM('Saisie résultats'!BT87:BU87,'Saisie résultats'!BY87:CH87)))</f>
      </c>
      <c r="K88" s="47">
        <f>IF(ISBLANK('Liste élèves'!B89),"",IF(NOT(AND(ISERROR(MATCH("A",'Saisie résultats'!CL87:CR87,0)))),"A",SUM('Saisie résultats'!CL87:CR87)))</f>
      </c>
      <c r="L88" s="47">
        <f>IF(ISBLANK('Liste élèves'!B89),"",IF(NOT(AND(ISERROR(MATCH("A",'Saisie résultats'!CI87:CK87,0)),ISERROR(MATCH("A",'Saisie résultats'!CS87:CV87,0)))),"A",SUM('Saisie résultats'!CI87:CK87,'Saisie résultats'!CS87:CV87)))</f>
      </c>
      <c r="M88" s="47">
        <f>IF(ISBLANK('Liste élèves'!B89),"",IF(NOT(AND(ISERROR(MATCH("A",'Saisie résultats'!BL87:BN87,0)),ISERROR(MATCH("A",'Saisie résultats'!CW87:CY87,0)))),"A",SUM('Saisie résultats'!BL87:BN87,'Saisie résultats'!CW87:CY87)))</f>
      </c>
      <c r="N88" s="33" t="b">
        <f>AND(NOT(ISBLANK('Liste élèves'!B89)),COUNTA('Saisie résultats'!D87:CY87)&lt;&gt;100)</f>
        <v>0</v>
      </c>
      <c r="O88" s="33">
        <f>COUNTBLANK('Saisie résultats'!D87:CY87)-O$9</f>
        <v>100</v>
      </c>
      <c r="P88" s="33" t="b">
        <f t="shared" si="3"/>
        <v>1</v>
      </c>
      <c r="Q88" s="33">
        <f>IF(ISBLANK('Liste élèves'!B89),"",IF(OR(ISTEXT(D88),ISTEXT(E88),ISTEXT(F88),ISTEXT(G88),ISTEXT(H88)),"",SUM(D88:H88)))</f>
      </c>
      <c r="R88" s="33">
        <f>IF(ISBLANK('Liste élèves'!B89),"",IF(OR(ISTEXT(I88),ISTEXT(J88),ISTEXT(K88),ISTEXT(L88),ISTEXT(M88)),"",SUM(I88:M88)))</f>
      </c>
      <c r="AD88" s="48"/>
      <c r="AE88" s="48"/>
      <c r="AF88" s="49"/>
      <c r="AG88" s="49"/>
      <c r="AH88" s="49"/>
      <c r="AI88" s="49"/>
      <c r="AJ88" s="49"/>
      <c r="IS88" s="7"/>
    </row>
    <row r="89" spans="2:253" s="33" customFormat="1" ht="15" customHeight="1">
      <c r="B89" s="46">
        <v>80</v>
      </c>
      <c r="C89" s="30">
        <f>IF(ISBLANK('Liste élèves'!B90),"",('Liste élèves'!B90))</f>
      </c>
      <c r="D89" s="47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47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47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47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47">
        <f>IF(ISBLANK('Liste élèves'!B90),"",IF(NOT(AND(ISERROR(MATCH("A",'Saisie résultats'!AE88:AH88,0)),ISERROR(MATCH("A","$'saisie résultats'.f11al9":AM88,0)),ISERROR(MATCH("A",'Saisie résultats'!AV88:AX88,0)))),"A",SUM('Saisie résultats'!AE88:AH88,'Saisie résultats'!AL88:AM88,'Saisie résultats'!AU88:AX88)))</f>
      </c>
      <c r="I89" s="47">
        <f>IF(ISBLANK('Liste élèves'!B90),"",IF(NOT(AND(ISERROR(MATCH("A",'Saisie résultats'!BO88:BS88,0)),ISERROR(MATCH("A",'Saisie résultats'!BV88:BX88,0)))),"A",SUM('Saisie résultats'!BO88:BS88,'Saisie résultats'!BV88:BX88)))</f>
      </c>
      <c r="J89" s="47">
        <f>IF(ISBLANK('Liste élèves'!B90),"",IF(NOT(AND(ISERROR(MATCH("A",'Saisie résultats'!BT88:BU88,0)),ISERROR(MATCH("A",'Saisie résultats'!BY88:CH88,0)))),"A",SUM('Saisie résultats'!BT88:BU88,'Saisie résultats'!BY88:CH88)))</f>
      </c>
      <c r="K89" s="47">
        <f>IF(ISBLANK('Liste élèves'!B90),"",IF(NOT(AND(ISERROR(MATCH("A",'Saisie résultats'!CL88:CR88,0)))),"A",SUM('Saisie résultats'!CL88:CR88)))</f>
      </c>
      <c r="L89" s="47">
        <f>IF(ISBLANK('Liste élèves'!B90),"",IF(NOT(AND(ISERROR(MATCH("A",'Saisie résultats'!CI88:CK88,0)),ISERROR(MATCH("A",'Saisie résultats'!CS88:CV88,0)))),"A",SUM('Saisie résultats'!CI88:CK88,'Saisie résultats'!CS88:CV88)))</f>
      </c>
      <c r="M89" s="47">
        <f>IF(ISBLANK('Liste élèves'!B90),"",IF(NOT(AND(ISERROR(MATCH("A",'Saisie résultats'!BL88:BN88,0)),ISERROR(MATCH("A",'Saisie résultats'!CW88:CY88,0)))),"A",SUM('Saisie résultats'!BL88:BN88,'Saisie résultats'!CW88:CY88)))</f>
      </c>
      <c r="N89" s="33" t="b">
        <f>AND(NOT(ISBLANK('Liste élèves'!B90)),COUNTA('Saisie résultats'!D88:CY88)&lt;&gt;100)</f>
        <v>0</v>
      </c>
      <c r="O89" s="33">
        <f>COUNTBLANK('Saisie résultats'!D88:CY88)-O$9</f>
        <v>100</v>
      </c>
      <c r="P89" s="33" t="b">
        <f t="shared" si="3"/>
        <v>1</v>
      </c>
      <c r="Q89" s="33">
        <f>IF(ISBLANK('Liste élèves'!B90),"",IF(OR(ISTEXT(D89),ISTEXT(E89),ISTEXT(F89),ISTEXT(G89),ISTEXT(H89)),"",SUM(D89:H89)))</f>
      </c>
      <c r="R89" s="33">
        <f>IF(ISBLANK('Liste élèves'!B90),"",IF(OR(ISTEXT(I89),ISTEXT(J89),ISTEXT(K89),ISTEXT(L89),ISTEXT(M89)),"",SUM(I89:M89)))</f>
      </c>
      <c r="AD89" s="48"/>
      <c r="AE89" s="48"/>
      <c r="AF89" s="49"/>
      <c r="AG89" s="49"/>
      <c r="AH89" s="49"/>
      <c r="AI89" s="49"/>
      <c r="AJ89" s="49"/>
      <c r="IS89" s="7"/>
    </row>
    <row r="90" spans="2:253" s="33" customFormat="1" ht="15" customHeight="1">
      <c r="B90" s="46">
        <v>81</v>
      </c>
      <c r="C90" s="30">
        <f>IF(ISBLANK('Liste élèves'!B91),"",('Liste élèves'!B91))</f>
      </c>
      <c r="D90" s="47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47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47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47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47">
        <f>IF(ISBLANK('Liste élèves'!B91),"",IF(NOT(AND(ISERROR(MATCH("A",'Saisie résultats'!AE89:AH89,0)),ISERROR(MATCH("A","$'saisie résultats'.f11al9":AM89,0)),ISERROR(MATCH("A",'Saisie résultats'!AV89:AX89,0)))),"A",SUM('Saisie résultats'!AE89:AH89,'Saisie résultats'!AL89:AM89,'Saisie résultats'!AU89:AX89)))</f>
      </c>
      <c r="I90" s="47">
        <f>IF(ISBLANK('Liste élèves'!B91),"",IF(NOT(AND(ISERROR(MATCH("A",'Saisie résultats'!BO89:BS89,0)),ISERROR(MATCH("A",'Saisie résultats'!BV89:BX89,0)))),"A",SUM('Saisie résultats'!BO89:BS89,'Saisie résultats'!BV89:BX89)))</f>
      </c>
      <c r="J90" s="47">
        <f>IF(ISBLANK('Liste élèves'!B91),"",IF(NOT(AND(ISERROR(MATCH("A",'Saisie résultats'!BT89:BU89,0)),ISERROR(MATCH("A",'Saisie résultats'!BY89:CH89,0)))),"A",SUM('Saisie résultats'!BT89:BU89,'Saisie résultats'!BY89:CH89)))</f>
      </c>
      <c r="K90" s="47">
        <f>IF(ISBLANK('Liste élèves'!B91),"",IF(NOT(AND(ISERROR(MATCH("A",'Saisie résultats'!CL89:CR89,0)))),"A",SUM('Saisie résultats'!CL89:CR89)))</f>
      </c>
      <c r="L90" s="47">
        <f>IF(ISBLANK('Liste élèves'!B91),"",IF(NOT(AND(ISERROR(MATCH("A",'Saisie résultats'!CI89:CK89,0)),ISERROR(MATCH("A",'Saisie résultats'!CS89:CV89,0)))),"A",SUM('Saisie résultats'!CI89:CK89,'Saisie résultats'!CS89:CV89)))</f>
      </c>
      <c r="M90" s="47">
        <f>IF(ISBLANK('Liste élèves'!B91),"",IF(NOT(AND(ISERROR(MATCH("A",'Saisie résultats'!BL89:BN89,0)),ISERROR(MATCH("A",'Saisie résultats'!CW89:CY89,0)))),"A",SUM('Saisie résultats'!BL89:BN89,'Saisie résultats'!CW89:CY89)))</f>
      </c>
      <c r="N90" s="33" t="b">
        <f>AND(NOT(ISBLANK('Liste élèves'!B91)),COUNTA('Saisie résultats'!D89:CY89)&lt;&gt;100)</f>
        <v>0</v>
      </c>
      <c r="O90" s="33">
        <f>COUNTBLANK('Saisie résultats'!D89:CY89)-O$9</f>
        <v>100</v>
      </c>
      <c r="P90" s="33" t="b">
        <f t="shared" si="3"/>
        <v>1</v>
      </c>
      <c r="Q90" s="33">
        <f>IF(ISBLANK('Liste élèves'!B91),"",IF(OR(ISTEXT(D90),ISTEXT(E90),ISTEXT(F90),ISTEXT(G90),ISTEXT(H90)),"",SUM(D90:H90)))</f>
      </c>
      <c r="R90" s="33">
        <f>IF(ISBLANK('Liste élèves'!B91),"",IF(OR(ISTEXT(I90),ISTEXT(J90),ISTEXT(K90),ISTEXT(L90),ISTEXT(M90)),"",SUM(I90:M90)))</f>
      </c>
      <c r="AD90" s="48"/>
      <c r="AE90" s="48"/>
      <c r="AF90" s="49"/>
      <c r="AG90" s="49"/>
      <c r="AH90" s="49"/>
      <c r="AI90" s="49"/>
      <c r="AJ90" s="49"/>
      <c r="IS90" s="7"/>
    </row>
    <row r="91" spans="2:253" s="33" customFormat="1" ht="15" customHeight="1">
      <c r="B91" s="46">
        <v>82</v>
      </c>
      <c r="C91" s="30">
        <f>IF(ISBLANK('Liste élèves'!B92),"",('Liste élèves'!B92))</f>
      </c>
      <c r="D91" s="47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47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47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47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47">
        <f>IF(ISBLANK('Liste élèves'!B92),"",IF(NOT(AND(ISERROR(MATCH("A",'Saisie résultats'!AE90:AH90,0)),ISERROR(MATCH("A","$'saisie résultats'.f11al9":AM90,0)),ISERROR(MATCH("A",'Saisie résultats'!AV90:AX90,0)))),"A",SUM('Saisie résultats'!AE90:AH90,'Saisie résultats'!AL90:AM90,'Saisie résultats'!AU90:AX90)))</f>
      </c>
      <c r="I91" s="47">
        <f>IF(ISBLANK('Liste élèves'!B92),"",IF(NOT(AND(ISERROR(MATCH("A",'Saisie résultats'!BO90:BS90,0)),ISERROR(MATCH("A",'Saisie résultats'!BV90:BX90,0)))),"A",SUM('Saisie résultats'!BO90:BS90,'Saisie résultats'!BV90:BX90)))</f>
      </c>
      <c r="J91" s="47">
        <f>IF(ISBLANK('Liste élèves'!B92),"",IF(NOT(AND(ISERROR(MATCH("A",'Saisie résultats'!BT90:BU90,0)),ISERROR(MATCH("A",'Saisie résultats'!BY90:CH90,0)))),"A",SUM('Saisie résultats'!BT90:BU90,'Saisie résultats'!BY90:CH90)))</f>
      </c>
      <c r="K91" s="47">
        <f>IF(ISBLANK('Liste élèves'!B92),"",IF(NOT(AND(ISERROR(MATCH("A",'Saisie résultats'!CL90:CR90,0)))),"A",SUM('Saisie résultats'!CL90:CR90)))</f>
      </c>
      <c r="L91" s="47">
        <f>IF(ISBLANK('Liste élèves'!B92),"",IF(NOT(AND(ISERROR(MATCH("A",'Saisie résultats'!CI90:CK90,0)),ISERROR(MATCH("A",'Saisie résultats'!CS90:CV90,0)))),"A",SUM('Saisie résultats'!CI90:CK90,'Saisie résultats'!CS90:CV90)))</f>
      </c>
      <c r="M91" s="47">
        <f>IF(ISBLANK('Liste élèves'!B92),"",IF(NOT(AND(ISERROR(MATCH("A",'Saisie résultats'!BL90:BN90,0)),ISERROR(MATCH("A",'Saisie résultats'!CW90:CY90,0)))),"A",SUM('Saisie résultats'!BL90:BN90,'Saisie résultats'!CW90:CY90)))</f>
      </c>
      <c r="N91" s="33" t="b">
        <f>AND(NOT(ISBLANK('Liste élèves'!B92)),COUNTA('Saisie résultats'!D90:CY90)&lt;&gt;100)</f>
        <v>0</v>
      </c>
      <c r="O91" s="33">
        <f>COUNTBLANK('Saisie résultats'!D90:CY90)-O$9</f>
        <v>100</v>
      </c>
      <c r="P91" s="33" t="b">
        <f t="shared" si="3"/>
        <v>1</v>
      </c>
      <c r="Q91" s="33">
        <f>IF(ISBLANK('Liste élèves'!B92),"",IF(OR(ISTEXT(D91),ISTEXT(E91),ISTEXT(F91),ISTEXT(G91),ISTEXT(H91)),"",SUM(D91:H91)))</f>
      </c>
      <c r="R91" s="33">
        <f>IF(ISBLANK('Liste élèves'!B92),"",IF(OR(ISTEXT(I91),ISTEXT(J91),ISTEXT(K91),ISTEXT(L91),ISTEXT(M91)),"",SUM(I91:M91)))</f>
      </c>
      <c r="AD91" s="48"/>
      <c r="AE91" s="48"/>
      <c r="AF91" s="49"/>
      <c r="AG91" s="49"/>
      <c r="AH91" s="49"/>
      <c r="AI91" s="49"/>
      <c r="AJ91" s="49"/>
      <c r="IS91" s="7"/>
    </row>
    <row r="92" spans="2:253" s="33" customFormat="1" ht="15" customHeight="1">
      <c r="B92" s="46">
        <v>83</v>
      </c>
      <c r="C92" s="30">
        <f>IF(ISBLANK('Liste élèves'!B93),"",('Liste élèves'!B93))</f>
      </c>
      <c r="D92" s="47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47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47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47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47">
        <f>IF(ISBLANK('Liste élèves'!B93),"",IF(NOT(AND(ISERROR(MATCH("A",'Saisie résultats'!AE91:AH91,0)),ISERROR(MATCH("A","$'saisie résultats'.f11al9":AM91,0)),ISERROR(MATCH("A",'Saisie résultats'!AV91:AX91,0)))),"A",SUM('Saisie résultats'!AE91:AH91,'Saisie résultats'!AL91:AM91,'Saisie résultats'!AU91:AX91)))</f>
      </c>
      <c r="I92" s="47">
        <f>IF(ISBLANK('Liste élèves'!B93),"",IF(NOT(AND(ISERROR(MATCH("A",'Saisie résultats'!BO91:BS91,0)),ISERROR(MATCH("A",'Saisie résultats'!BV91:BX91,0)))),"A",SUM('Saisie résultats'!BO91:BS91,'Saisie résultats'!BV91:BX91)))</f>
      </c>
      <c r="J92" s="47">
        <f>IF(ISBLANK('Liste élèves'!B93),"",IF(NOT(AND(ISERROR(MATCH("A",'Saisie résultats'!BT91:BU91,0)),ISERROR(MATCH("A",'Saisie résultats'!BY91:CH91,0)))),"A",SUM('Saisie résultats'!BT91:BU91,'Saisie résultats'!BY91:CH91)))</f>
      </c>
      <c r="K92" s="47">
        <f>IF(ISBLANK('Liste élèves'!B93),"",IF(NOT(AND(ISERROR(MATCH("A",'Saisie résultats'!CL91:CR91,0)))),"A",SUM('Saisie résultats'!CL91:CR91)))</f>
      </c>
      <c r="L92" s="47">
        <f>IF(ISBLANK('Liste élèves'!B93),"",IF(NOT(AND(ISERROR(MATCH("A",'Saisie résultats'!CI91:CK91,0)),ISERROR(MATCH("A",'Saisie résultats'!CS91:CV91,0)))),"A",SUM('Saisie résultats'!CI91:CK91,'Saisie résultats'!CS91:CV91)))</f>
      </c>
      <c r="M92" s="47">
        <f>IF(ISBLANK('Liste élèves'!B93),"",IF(NOT(AND(ISERROR(MATCH("A",'Saisie résultats'!BL91:BN91,0)),ISERROR(MATCH("A",'Saisie résultats'!CW91:CY91,0)))),"A",SUM('Saisie résultats'!BL91:BN91,'Saisie résultats'!CW91:CY91)))</f>
      </c>
      <c r="N92" s="33" t="b">
        <f>AND(NOT(ISBLANK('Liste élèves'!B93)),COUNTA('Saisie résultats'!D91:CY91)&lt;&gt;100)</f>
        <v>0</v>
      </c>
      <c r="O92" s="33">
        <f>COUNTBLANK('Saisie résultats'!D91:CY91)-O$9</f>
        <v>100</v>
      </c>
      <c r="P92" s="33" t="b">
        <f t="shared" si="3"/>
        <v>1</v>
      </c>
      <c r="Q92" s="33">
        <f>IF(ISBLANK('Liste élèves'!B93),"",IF(OR(ISTEXT(D92),ISTEXT(E92),ISTEXT(F92),ISTEXT(G92),ISTEXT(H92)),"",SUM(D92:H92)))</f>
      </c>
      <c r="R92" s="33">
        <f>IF(ISBLANK('Liste élèves'!B93),"",IF(OR(ISTEXT(I92),ISTEXT(J92),ISTEXT(K92),ISTEXT(L92),ISTEXT(M92)),"",SUM(I92:M92)))</f>
      </c>
      <c r="AD92" s="48"/>
      <c r="AE92" s="48"/>
      <c r="AF92" s="49"/>
      <c r="AG92" s="49"/>
      <c r="AH92" s="49"/>
      <c r="AI92" s="49"/>
      <c r="AJ92" s="49"/>
      <c r="IS92" s="7"/>
    </row>
    <row r="93" spans="2:253" s="33" customFormat="1" ht="15" customHeight="1">
      <c r="B93" s="46">
        <v>84</v>
      </c>
      <c r="C93" s="30">
        <f>IF(ISBLANK('Liste élèves'!B94),"",('Liste élèves'!B94))</f>
      </c>
      <c r="D93" s="47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47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47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47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47">
        <f>IF(ISBLANK('Liste élèves'!B94),"",IF(NOT(AND(ISERROR(MATCH("A",'Saisie résultats'!AE92:AH92,0)),ISERROR(MATCH("A","$'saisie résultats'.f11al9":AM92,0)),ISERROR(MATCH("A",'Saisie résultats'!AV92:AX92,0)))),"A",SUM('Saisie résultats'!AE92:AH92,'Saisie résultats'!AL92:AM92,'Saisie résultats'!AU92:AX92)))</f>
      </c>
      <c r="I93" s="47">
        <f>IF(ISBLANK('Liste élèves'!B94),"",IF(NOT(AND(ISERROR(MATCH("A",'Saisie résultats'!BO92:BS92,0)),ISERROR(MATCH("A",'Saisie résultats'!BV92:BX92,0)))),"A",SUM('Saisie résultats'!BO92:BS92,'Saisie résultats'!BV92:BX92)))</f>
      </c>
      <c r="J93" s="47">
        <f>IF(ISBLANK('Liste élèves'!B94),"",IF(NOT(AND(ISERROR(MATCH("A",'Saisie résultats'!BT92:BU92,0)),ISERROR(MATCH("A",'Saisie résultats'!BY92:CH92,0)))),"A",SUM('Saisie résultats'!BT92:BU92,'Saisie résultats'!BY92:CH92)))</f>
      </c>
      <c r="K93" s="47">
        <f>IF(ISBLANK('Liste élèves'!B94),"",IF(NOT(AND(ISERROR(MATCH("A",'Saisie résultats'!CL92:CR92,0)))),"A",SUM('Saisie résultats'!CL92:CR92)))</f>
      </c>
      <c r="L93" s="47">
        <f>IF(ISBLANK('Liste élèves'!B94),"",IF(NOT(AND(ISERROR(MATCH("A",'Saisie résultats'!CI92:CK92,0)),ISERROR(MATCH("A",'Saisie résultats'!CS92:CV92,0)))),"A",SUM('Saisie résultats'!CI92:CK92,'Saisie résultats'!CS92:CV92)))</f>
      </c>
      <c r="M93" s="47">
        <f>IF(ISBLANK('Liste élèves'!B94),"",IF(NOT(AND(ISERROR(MATCH("A",'Saisie résultats'!BL92:BN92,0)),ISERROR(MATCH("A",'Saisie résultats'!CW92:CY92,0)))),"A",SUM('Saisie résultats'!BL92:BN92,'Saisie résultats'!CW92:CY92)))</f>
      </c>
      <c r="N93" s="33" t="b">
        <f>AND(NOT(ISBLANK('Liste élèves'!B94)),COUNTA('Saisie résultats'!D92:CY92)&lt;&gt;100)</f>
        <v>0</v>
      </c>
      <c r="O93" s="33">
        <f>COUNTBLANK('Saisie résultats'!D92:CY92)-O$9</f>
        <v>100</v>
      </c>
      <c r="P93" s="33" t="b">
        <f t="shared" si="3"/>
        <v>1</v>
      </c>
      <c r="Q93" s="33">
        <f>IF(ISBLANK('Liste élèves'!B94),"",IF(OR(ISTEXT(D93),ISTEXT(E93),ISTEXT(F93),ISTEXT(G93),ISTEXT(H93)),"",SUM(D93:H93)))</f>
      </c>
      <c r="R93" s="33">
        <f>IF(ISBLANK('Liste élèves'!B94),"",IF(OR(ISTEXT(I93),ISTEXT(J93),ISTEXT(K93),ISTEXT(L93),ISTEXT(M93)),"",SUM(I93:M93)))</f>
      </c>
      <c r="AD93" s="48"/>
      <c r="AE93" s="48"/>
      <c r="AF93" s="49"/>
      <c r="AG93" s="49"/>
      <c r="AH93" s="49"/>
      <c r="AI93" s="49"/>
      <c r="AJ93" s="49"/>
      <c r="IS93" s="7"/>
    </row>
    <row r="94" spans="2:253" s="33" customFormat="1" ht="15" customHeight="1">
      <c r="B94" s="46">
        <v>85</v>
      </c>
      <c r="C94" s="30">
        <f>IF(ISBLANK('Liste élèves'!B95),"",('Liste élèves'!B95))</f>
      </c>
      <c r="D94" s="47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47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47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47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47">
        <f>IF(ISBLANK('Liste élèves'!B95),"",IF(NOT(AND(ISERROR(MATCH("A",'Saisie résultats'!AE93:AH93,0)),ISERROR(MATCH("A","$'saisie résultats'.f11al9":AM93,0)),ISERROR(MATCH("A",'Saisie résultats'!AV93:AX93,0)))),"A",SUM('Saisie résultats'!AE93:AH93,'Saisie résultats'!AL93:AM93,'Saisie résultats'!AU93:AX93)))</f>
      </c>
      <c r="I94" s="47">
        <f>IF(ISBLANK('Liste élèves'!B95),"",IF(NOT(AND(ISERROR(MATCH("A",'Saisie résultats'!BO93:BS93,0)),ISERROR(MATCH("A",'Saisie résultats'!BV93:BX93,0)))),"A",SUM('Saisie résultats'!BO93:BS93,'Saisie résultats'!BV93:BX93)))</f>
      </c>
      <c r="J94" s="47">
        <f>IF(ISBLANK('Liste élèves'!B95),"",IF(NOT(AND(ISERROR(MATCH("A",'Saisie résultats'!BT93:BU93,0)),ISERROR(MATCH("A",'Saisie résultats'!BY93:CH93,0)))),"A",SUM('Saisie résultats'!BT93:BU93,'Saisie résultats'!BY93:CH93)))</f>
      </c>
      <c r="K94" s="47">
        <f>IF(ISBLANK('Liste élèves'!B95),"",IF(NOT(AND(ISERROR(MATCH("A",'Saisie résultats'!CL93:CR93,0)))),"A",SUM('Saisie résultats'!CL93:CR93)))</f>
      </c>
      <c r="L94" s="47">
        <f>IF(ISBLANK('Liste élèves'!B95),"",IF(NOT(AND(ISERROR(MATCH("A",'Saisie résultats'!CI93:CK93,0)),ISERROR(MATCH("A",'Saisie résultats'!CS93:CV93,0)))),"A",SUM('Saisie résultats'!CI93:CK93,'Saisie résultats'!CS93:CV93)))</f>
      </c>
      <c r="M94" s="47">
        <f>IF(ISBLANK('Liste élèves'!B95),"",IF(NOT(AND(ISERROR(MATCH("A",'Saisie résultats'!BL93:BN93,0)),ISERROR(MATCH("A",'Saisie résultats'!CW93:CY93,0)))),"A",SUM('Saisie résultats'!BL93:BN93,'Saisie résultats'!CW93:CY93)))</f>
      </c>
      <c r="N94" s="33" t="b">
        <f>AND(NOT(ISBLANK('Liste élèves'!B95)),COUNTA('Saisie résultats'!D93:CY93)&lt;&gt;100)</f>
        <v>0</v>
      </c>
      <c r="O94" s="33">
        <f>COUNTBLANK('Saisie résultats'!D93:CY93)-O$9</f>
        <v>100</v>
      </c>
      <c r="P94" s="33" t="b">
        <f t="shared" si="3"/>
        <v>1</v>
      </c>
      <c r="Q94" s="33">
        <f>IF(ISBLANK('Liste élèves'!B95),"",IF(OR(ISTEXT(D94),ISTEXT(E94),ISTEXT(F94),ISTEXT(G94),ISTEXT(H94)),"",SUM(D94:H94)))</f>
      </c>
      <c r="R94" s="33">
        <f>IF(ISBLANK('Liste élèves'!B95),"",IF(OR(ISTEXT(I94),ISTEXT(J94),ISTEXT(K94),ISTEXT(L94),ISTEXT(M94)),"",SUM(I94:M94)))</f>
      </c>
      <c r="AD94" s="48"/>
      <c r="AE94" s="48"/>
      <c r="AF94" s="49"/>
      <c r="AG94" s="49"/>
      <c r="AH94" s="49"/>
      <c r="AI94" s="49"/>
      <c r="AJ94" s="49"/>
      <c r="IS94" s="7"/>
    </row>
    <row r="95" spans="2:253" s="33" customFormat="1" ht="15" customHeight="1">
      <c r="B95" s="46">
        <v>86</v>
      </c>
      <c r="C95" s="30">
        <f>IF(ISBLANK('Liste élèves'!B96),"",('Liste élèves'!B96))</f>
      </c>
      <c r="D95" s="47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47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47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47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47">
        <f>IF(ISBLANK('Liste élèves'!B96),"",IF(NOT(AND(ISERROR(MATCH("A",'Saisie résultats'!AE94:AH94,0)),ISERROR(MATCH("A","$'saisie résultats'.f11al9":AM94,0)),ISERROR(MATCH("A",'Saisie résultats'!AV94:AX94,0)))),"A",SUM('Saisie résultats'!AE94:AH94,'Saisie résultats'!AL94:AM94,'Saisie résultats'!AU94:AX94)))</f>
      </c>
      <c r="I95" s="47">
        <f>IF(ISBLANK('Liste élèves'!B96),"",IF(NOT(AND(ISERROR(MATCH("A",'Saisie résultats'!BO94:BS94,0)),ISERROR(MATCH("A",'Saisie résultats'!BV94:BX94,0)))),"A",SUM('Saisie résultats'!BO94:BS94,'Saisie résultats'!BV94:BX94)))</f>
      </c>
      <c r="J95" s="47">
        <f>IF(ISBLANK('Liste élèves'!B96),"",IF(NOT(AND(ISERROR(MATCH("A",'Saisie résultats'!BT94:BU94,0)),ISERROR(MATCH("A",'Saisie résultats'!BY94:CH94,0)))),"A",SUM('Saisie résultats'!BT94:BU94,'Saisie résultats'!BY94:CH94)))</f>
      </c>
      <c r="K95" s="47">
        <f>IF(ISBLANK('Liste élèves'!B96),"",IF(NOT(AND(ISERROR(MATCH("A",'Saisie résultats'!CL94:CR94,0)))),"A",SUM('Saisie résultats'!CL94:CR94)))</f>
      </c>
      <c r="L95" s="47">
        <f>IF(ISBLANK('Liste élèves'!B96),"",IF(NOT(AND(ISERROR(MATCH("A",'Saisie résultats'!CI94:CK94,0)),ISERROR(MATCH("A",'Saisie résultats'!CS94:CV94,0)))),"A",SUM('Saisie résultats'!CI94:CK94,'Saisie résultats'!CS94:CV94)))</f>
      </c>
      <c r="M95" s="47">
        <f>IF(ISBLANK('Liste élèves'!B96),"",IF(NOT(AND(ISERROR(MATCH("A",'Saisie résultats'!BL94:BN94,0)),ISERROR(MATCH("A",'Saisie résultats'!CW94:CY94,0)))),"A",SUM('Saisie résultats'!BL94:BN94,'Saisie résultats'!CW94:CY94)))</f>
      </c>
      <c r="N95" s="33" t="b">
        <f>AND(NOT(ISBLANK('Liste élèves'!B96)),COUNTA('Saisie résultats'!D94:CY94)&lt;&gt;100)</f>
        <v>0</v>
      </c>
      <c r="O95" s="33">
        <f>COUNTBLANK('Saisie résultats'!D94:CY94)-O$9</f>
        <v>100</v>
      </c>
      <c r="P95" s="33" t="b">
        <f t="shared" si="3"/>
        <v>1</v>
      </c>
      <c r="Q95" s="33">
        <f>IF(ISBLANK('Liste élèves'!B96),"",IF(OR(ISTEXT(D95),ISTEXT(E95),ISTEXT(F95),ISTEXT(G95),ISTEXT(H95)),"",SUM(D95:H95)))</f>
      </c>
      <c r="R95" s="33">
        <f>IF(ISBLANK('Liste élèves'!B96),"",IF(OR(ISTEXT(I95),ISTEXT(J95),ISTEXT(K95),ISTEXT(L95),ISTEXT(M95)),"",SUM(I95:M95)))</f>
      </c>
      <c r="AD95" s="48"/>
      <c r="AE95" s="48"/>
      <c r="AF95" s="49"/>
      <c r="AG95" s="49"/>
      <c r="AH95" s="49"/>
      <c r="AI95" s="49"/>
      <c r="AJ95" s="49"/>
      <c r="IS95" s="7"/>
    </row>
    <row r="96" spans="2:253" s="33" customFormat="1" ht="15" customHeight="1">
      <c r="B96" s="46">
        <v>87</v>
      </c>
      <c r="C96" s="30">
        <f>IF(ISBLANK('Liste élèves'!B97),"",('Liste élèves'!B97))</f>
      </c>
      <c r="D96" s="47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47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47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47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47">
        <f>IF(ISBLANK('Liste élèves'!B97),"",IF(NOT(AND(ISERROR(MATCH("A",'Saisie résultats'!AE95:AH95,0)),ISERROR(MATCH("A","$'saisie résultats'.f11al9":AM95,0)),ISERROR(MATCH("A",'Saisie résultats'!AV95:AX95,0)))),"A",SUM('Saisie résultats'!AE95:AH95,'Saisie résultats'!AL95:AM95,'Saisie résultats'!AU95:AX95)))</f>
      </c>
      <c r="I96" s="47">
        <f>IF(ISBLANK('Liste élèves'!B97),"",IF(NOT(AND(ISERROR(MATCH("A",'Saisie résultats'!BO95:BS95,0)),ISERROR(MATCH("A",'Saisie résultats'!BV95:BX95,0)))),"A",SUM('Saisie résultats'!BO95:BS95,'Saisie résultats'!BV95:BX95)))</f>
      </c>
      <c r="J96" s="47">
        <f>IF(ISBLANK('Liste élèves'!B97),"",IF(NOT(AND(ISERROR(MATCH("A",'Saisie résultats'!BT95:BU95,0)),ISERROR(MATCH("A",'Saisie résultats'!BY95:CH95,0)))),"A",SUM('Saisie résultats'!BT95:BU95,'Saisie résultats'!BY95:CH95)))</f>
      </c>
      <c r="K96" s="47">
        <f>IF(ISBLANK('Liste élèves'!B97),"",IF(NOT(AND(ISERROR(MATCH("A",'Saisie résultats'!CL95:CR95,0)))),"A",SUM('Saisie résultats'!CL95:CR95)))</f>
      </c>
      <c r="L96" s="47">
        <f>IF(ISBLANK('Liste élèves'!B97),"",IF(NOT(AND(ISERROR(MATCH("A",'Saisie résultats'!CI95:CK95,0)),ISERROR(MATCH("A",'Saisie résultats'!CS95:CV95,0)))),"A",SUM('Saisie résultats'!CI95:CK95,'Saisie résultats'!CS95:CV95)))</f>
      </c>
      <c r="M96" s="47">
        <f>IF(ISBLANK('Liste élèves'!B97),"",IF(NOT(AND(ISERROR(MATCH("A",'Saisie résultats'!BL95:BN95,0)),ISERROR(MATCH("A",'Saisie résultats'!CW95:CY95,0)))),"A",SUM('Saisie résultats'!BL95:BN95,'Saisie résultats'!CW95:CY95)))</f>
      </c>
      <c r="N96" s="33" t="b">
        <f>AND(NOT(ISBLANK('Liste élèves'!B97)),COUNTA('Saisie résultats'!D95:CY95)&lt;&gt;100)</f>
        <v>0</v>
      </c>
      <c r="O96" s="33">
        <f>COUNTBLANK('Saisie résultats'!D95:CY95)-O$9</f>
        <v>100</v>
      </c>
      <c r="P96" s="33" t="b">
        <f t="shared" si="3"/>
        <v>1</v>
      </c>
      <c r="Q96" s="33">
        <f>IF(ISBLANK('Liste élèves'!B97),"",IF(OR(ISTEXT(D96),ISTEXT(E96),ISTEXT(F96),ISTEXT(G96),ISTEXT(H96)),"",SUM(D96:H96)))</f>
      </c>
      <c r="R96" s="33">
        <f>IF(ISBLANK('Liste élèves'!B97),"",IF(OR(ISTEXT(I96),ISTEXT(J96),ISTEXT(K96),ISTEXT(L96),ISTEXT(M96)),"",SUM(I96:M96)))</f>
      </c>
      <c r="AD96" s="48"/>
      <c r="AE96" s="48"/>
      <c r="AF96" s="49"/>
      <c r="AG96" s="49"/>
      <c r="AH96" s="49"/>
      <c r="AI96" s="49"/>
      <c r="AJ96" s="49"/>
      <c r="IS96" s="7"/>
    </row>
    <row r="97" spans="2:253" s="33" customFormat="1" ht="15" customHeight="1">
      <c r="B97" s="46">
        <v>88</v>
      </c>
      <c r="C97" s="30">
        <f>IF(ISBLANK('Liste élèves'!B98),"",('Liste élèves'!B98))</f>
      </c>
      <c r="D97" s="47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47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47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47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47">
        <f>IF(ISBLANK('Liste élèves'!B98),"",IF(NOT(AND(ISERROR(MATCH("A",'Saisie résultats'!AE96:AH96,0)),ISERROR(MATCH("A","$'saisie résultats'.f11al9":AM96,0)),ISERROR(MATCH("A",'Saisie résultats'!AV96:AX96,0)))),"A",SUM('Saisie résultats'!AE96:AH96,'Saisie résultats'!AL96:AM96,'Saisie résultats'!AU96:AX96)))</f>
      </c>
      <c r="I97" s="47">
        <f>IF(ISBLANK('Liste élèves'!B98),"",IF(NOT(AND(ISERROR(MATCH("A",'Saisie résultats'!BO96:BS96,0)),ISERROR(MATCH("A",'Saisie résultats'!BV96:BX96,0)))),"A",SUM('Saisie résultats'!BO96:BS96,'Saisie résultats'!BV96:BX96)))</f>
      </c>
      <c r="J97" s="47">
        <f>IF(ISBLANK('Liste élèves'!B98),"",IF(NOT(AND(ISERROR(MATCH("A",'Saisie résultats'!BT96:BU96,0)),ISERROR(MATCH("A",'Saisie résultats'!BY96:CH96,0)))),"A",SUM('Saisie résultats'!BT96:BU96,'Saisie résultats'!BY96:CH96)))</f>
      </c>
      <c r="K97" s="47">
        <f>IF(ISBLANK('Liste élèves'!B98),"",IF(NOT(AND(ISERROR(MATCH("A",'Saisie résultats'!CL96:CR96,0)))),"A",SUM('Saisie résultats'!CL96:CR96)))</f>
      </c>
      <c r="L97" s="47">
        <f>IF(ISBLANK('Liste élèves'!B98),"",IF(NOT(AND(ISERROR(MATCH("A",'Saisie résultats'!CI96:CK96,0)),ISERROR(MATCH("A",'Saisie résultats'!CS96:CV96,0)))),"A",SUM('Saisie résultats'!CI96:CK96,'Saisie résultats'!CS96:CV96)))</f>
      </c>
      <c r="M97" s="47">
        <f>IF(ISBLANK('Liste élèves'!B98),"",IF(NOT(AND(ISERROR(MATCH("A",'Saisie résultats'!BL96:BN96,0)),ISERROR(MATCH("A",'Saisie résultats'!CW96:CY96,0)))),"A",SUM('Saisie résultats'!BL96:BN96,'Saisie résultats'!CW96:CY96)))</f>
      </c>
      <c r="N97" s="33" t="b">
        <f>AND(NOT(ISBLANK('Liste élèves'!B98)),COUNTA('Saisie résultats'!D96:CY96)&lt;&gt;100)</f>
        <v>0</v>
      </c>
      <c r="O97" s="33">
        <f>COUNTBLANK('Saisie résultats'!D96:CY96)-O$9</f>
        <v>100</v>
      </c>
      <c r="P97" s="33" t="b">
        <f t="shared" si="3"/>
        <v>1</v>
      </c>
      <c r="Q97" s="33">
        <f>IF(ISBLANK('Liste élèves'!B98),"",IF(OR(ISTEXT(D97),ISTEXT(E97),ISTEXT(F97),ISTEXT(G97),ISTEXT(H97)),"",SUM(D97:H97)))</f>
      </c>
      <c r="R97" s="33">
        <f>IF(ISBLANK('Liste élèves'!B98),"",IF(OR(ISTEXT(I97),ISTEXT(J97),ISTEXT(K97),ISTEXT(L97),ISTEXT(M97)),"",SUM(I97:M97)))</f>
      </c>
      <c r="AD97" s="48"/>
      <c r="AE97" s="48"/>
      <c r="AF97" s="49"/>
      <c r="AG97" s="49"/>
      <c r="AH97" s="49"/>
      <c r="AI97" s="49"/>
      <c r="AJ97" s="49"/>
      <c r="IS97" s="7"/>
    </row>
    <row r="98" spans="2:253" s="33" customFormat="1" ht="15" customHeight="1">
      <c r="B98" s="46">
        <v>89</v>
      </c>
      <c r="C98" s="30">
        <f>IF(ISBLANK('Liste élèves'!B99),"",('Liste élèves'!B99))</f>
      </c>
      <c r="D98" s="47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47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47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47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47">
        <f>IF(ISBLANK('Liste élèves'!B99),"",IF(NOT(AND(ISERROR(MATCH("A",'Saisie résultats'!AE97:AH97,0)),ISERROR(MATCH("A","$'saisie résultats'.f11al9":AM97,0)),ISERROR(MATCH("A",'Saisie résultats'!AV97:AX97,0)))),"A",SUM('Saisie résultats'!AE97:AH97,'Saisie résultats'!AL97:AM97,'Saisie résultats'!AU97:AX97)))</f>
      </c>
      <c r="I98" s="47">
        <f>IF(ISBLANK('Liste élèves'!B99),"",IF(NOT(AND(ISERROR(MATCH("A",'Saisie résultats'!BO97:BS97,0)),ISERROR(MATCH("A",'Saisie résultats'!BV97:BX97,0)))),"A",SUM('Saisie résultats'!BO97:BS97,'Saisie résultats'!BV97:BX97)))</f>
      </c>
      <c r="J98" s="47">
        <f>IF(ISBLANK('Liste élèves'!B99),"",IF(NOT(AND(ISERROR(MATCH("A",'Saisie résultats'!BT97:BU97,0)),ISERROR(MATCH("A",'Saisie résultats'!BY97:CH97,0)))),"A",SUM('Saisie résultats'!BT97:BU97,'Saisie résultats'!BY97:CH97)))</f>
      </c>
      <c r="K98" s="47">
        <f>IF(ISBLANK('Liste élèves'!B99),"",IF(NOT(AND(ISERROR(MATCH("A",'Saisie résultats'!CL97:CR97,0)))),"A",SUM('Saisie résultats'!CL97:CR97)))</f>
      </c>
      <c r="L98" s="47">
        <f>IF(ISBLANK('Liste élèves'!B99),"",IF(NOT(AND(ISERROR(MATCH("A",'Saisie résultats'!CI97:CK97,0)),ISERROR(MATCH("A",'Saisie résultats'!CS97:CV97,0)))),"A",SUM('Saisie résultats'!CI97:CK97,'Saisie résultats'!CS97:CV97)))</f>
      </c>
      <c r="M98" s="47">
        <f>IF(ISBLANK('Liste élèves'!B99),"",IF(NOT(AND(ISERROR(MATCH("A",'Saisie résultats'!BL97:BN97,0)),ISERROR(MATCH("A",'Saisie résultats'!CW97:CY97,0)))),"A",SUM('Saisie résultats'!BL97:BN97,'Saisie résultats'!CW97:CY97)))</f>
      </c>
      <c r="N98" s="33" t="b">
        <f>AND(NOT(ISBLANK('Liste élèves'!B99)),COUNTA('Saisie résultats'!D97:CY97)&lt;&gt;100)</f>
        <v>0</v>
      </c>
      <c r="O98" s="33">
        <f>COUNTBLANK('Saisie résultats'!D97:CY97)-O$9</f>
        <v>100</v>
      </c>
      <c r="P98" s="33" t="b">
        <f t="shared" si="3"/>
        <v>1</v>
      </c>
      <c r="Q98" s="33">
        <f>IF(ISBLANK('Liste élèves'!B99),"",IF(OR(ISTEXT(D98),ISTEXT(E98),ISTEXT(F98),ISTEXT(G98),ISTEXT(H98)),"",SUM(D98:H98)))</f>
      </c>
      <c r="R98" s="33">
        <f>IF(ISBLANK('Liste élèves'!B99),"",IF(OR(ISTEXT(I98),ISTEXT(J98),ISTEXT(K98),ISTEXT(L98),ISTEXT(M98)),"",SUM(I98:M98)))</f>
      </c>
      <c r="AD98" s="48"/>
      <c r="AE98" s="48"/>
      <c r="AF98" s="49"/>
      <c r="AG98" s="49"/>
      <c r="AH98" s="49"/>
      <c r="AI98" s="49"/>
      <c r="AJ98" s="49"/>
      <c r="IS98" s="7"/>
    </row>
    <row r="99" spans="2:253" s="33" customFormat="1" ht="15" customHeight="1">
      <c r="B99" s="46">
        <v>90</v>
      </c>
      <c r="C99" s="30">
        <f>IF(ISBLANK('Liste élèves'!B100),"",('Liste élèves'!B100))</f>
      </c>
      <c r="D99" s="47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47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47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47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47">
        <f>IF(ISBLANK('Liste élèves'!B100),"",IF(NOT(AND(ISERROR(MATCH("A",'Saisie résultats'!AE98:AH98,0)),ISERROR(MATCH("A","$'saisie résultats'.f11al9":AM98,0)),ISERROR(MATCH("A",'Saisie résultats'!AV98:AX98,0)))),"A",SUM('Saisie résultats'!AE98:AH98,'Saisie résultats'!AL98:AM98,'Saisie résultats'!AU98:AX98)))</f>
      </c>
      <c r="I99" s="47">
        <f>IF(ISBLANK('Liste élèves'!B100),"",IF(NOT(AND(ISERROR(MATCH("A",'Saisie résultats'!BO98:BS98,0)),ISERROR(MATCH("A",'Saisie résultats'!BV98:BX98,0)))),"A",SUM('Saisie résultats'!BO98:BS98,'Saisie résultats'!BV98:BX98)))</f>
      </c>
      <c r="J99" s="47">
        <f>IF(ISBLANK('Liste élèves'!B100),"",IF(NOT(AND(ISERROR(MATCH("A",'Saisie résultats'!BT98:BU98,0)),ISERROR(MATCH("A",'Saisie résultats'!BY98:CH98,0)))),"A",SUM('Saisie résultats'!BT98:BU98,'Saisie résultats'!BY98:CH98)))</f>
      </c>
      <c r="K99" s="47">
        <f>IF(ISBLANK('Liste élèves'!B100),"",IF(NOT(AND(ISERROR(MATCH("A",'Saisie résultats'!CL98:CR98,0)))),"A",SUM('Saisie résultats'!CL98:CR98)))</f>
      </c>
      <c r="L99" s="47">
        <f>IF(ISBLANK('Liste élèves'!B100),"",IF(NOT(AND(ISERROR(MATCH("A",'Saisie résultats'!CI98:CK98,0)),ISERROR(MATCH("A",'Saisie résultats'!CS98:CV98,0)))),"A",SUM('Saisie résultats'!CI98:CK98,'Saisie résultats'!CS98:CV98)))</f>
      </c>
      <c r="M99" s="47">
        <f>IF(ISBLANK('Liste élèves'!B100),"",IF(NOT(AND(ISERROR(MATCH("A",'Saisie résultats'!BL98:BN98,0)),ISERROR(MATCH("A",'Saisie résultats'!CW98:CY98,0)))),"A",SUM('Saisie résultats'!BL98:BN98,'Saisie résultats'!CW98:CY98)))</f>
      </c>
      <c r="N99" s="33" t="b">
        <f>AND(NOT(ISBLANK('Liste élèves'!B100)),COUNTA('Saisie résultats'!D98:CY98)&lt;&gt;100)</f>
        <v>0</v>
      </c>
      <c r="O99" s="33">
        <f>COUNTBLANK('Saisie résultats'!D98:CY98)-O$9</f>
        <v>100</v>
      </c>
      <c r="P99" s="33" t="b">
        <f t="shared" si="3"/>
        <v>1</v>
      </c>
      <c r="Q99" s="33">
        <f>IF(ISBLANK('Liste élèves'!B100),"",IF(OR(ISTEXT(D99),ISTEXT(E99),ISTEXT(F99),ISTEXT(G99),ISTEXT(H99)),"",SUM(D99:H99)))</f>
      </c>
      <c r="R99" s="33">
        <f>IF(ISBLANK('Liste élèves'!B100),"",IF(OR(ISTEXT(I99),ISTEXT(J99),ISTEXT(K99),ISTEXT(L99),ISTEXT(M99)),"",SUM(I99:M99)))</f>
      </c>
      <c r="AD99" s="48"/>
      <c r="AE99" s="48"/>
      <c r="AF99" s="49"/>
      <c r="AG99" s="49"/>
      <c r="AH99" s="49"/>
      <c r="AI99" s="49"/>
      <c r="AJ99" s="49"/>
      <c r="IS99" s="7"/>
    </row>
    <row r="100" spans="2:253" s="33" customFormat="1" ht="15" customHeight="1">
      <c r="B100" s="46">
        <v>91</v>
      </c>
      <c r="C100" s="30">
        <f>IF(ISBLANK('Liste élèves'!B101),"",('Liste élèves'!B101))</f>
      </c>
      <c r="D100" s="47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47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47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47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47">
        <f>IF(ISBLANK('Liste élèves'!B101),"",IF(NOT(AND(ISERROR(MATCH("A",'Saisie résultats'!AE99:AH99,0)),ISERROR(MATCH("A","$'saisie résultats'.f11al9":AM99,0)),ISERROR(MATCH("A",'Saisie résultats'!AV99:AX99,0)))),"A",SUM('Saisie résultats'!AE99:AH99,'Saisie résultats'!AL99:AM99,'Saisie résultats'!AU99:AX99)))</f>
      </c>
      <c r="I100" s="47">
        <f>IF(ISBLANK('Liste élèves'!B101),"",IF(NOT(AND(ISERROR(MATCH("A",'Saisie résultats'!BO99:BS99,0)),ISERROR(MATCH("A",'Saisie résultats'!BV99:BX99,0)))),"A",SUM('Saisie résultats'!BO99:BS99,'Saisie résultats'!BV99:BX99)))</f>
      </c>
      <c r="J100" s="47">
        <f>IF(ISBLANK('Liste élèves'!B101),"",IF(NOT(AND(ISERROR(MATCH("A",'Saisie résultats'!BT99:BU99,0)),ISERROR(MATCH("A",'Saisie résultats'!BY99:CH99,0)))),"A",SUM('Saisie résultats'!BT99:BU99,'Saisie résultats'!BY99:CH99)))</f>
      </c>
      <c r="K100" s="47">
        <f>IF(ISBLANK('Liste élèves'!B101),"",IF(NOT(AND(ISERROR(MATCH("A",'Saisie résultats'!CL99:CR99,0)))),"A",SUM('Saisie résultats'!CL99:CR99)))</f>
      </c>
      <c r="L100" s="47">
        <f>IF(ISBLANK('Liste élèves'!B101),"",IF(NOT(AND(ISERROR(MATCH("A",'Saisie résultats'!CI99:CK99,0)),ISERROR(MATCH("A",'Saisie résultats'!CS99:CV99,0)))),"A",SUM('Saisie résultats'!CI99:CK99,'Saisie résultats'!CS99:CV99)))</f>
      </c>
      <c r="M100" s="47">
        <f>IF(ISBLANK('Liste élèves'!B101),"",IF(NOT(AND(ISERROR(MATCH("A",'Saisie résultats'!BL99:BN99,0)),ISERROR(MATCH("A",'Saisie résultats'!CW99:CY99,0)))),"A",SUM('Saisie résultats'!BL99:BN99,'Saisie résultats'!CW99:CY99)))</f>
      </c>
      <c r="N100" s="33" t="b">
        <f>AND(NOT(ISBLANK('Liste élèves'!B101)),COUNTA('Saisie résultats'!D99:CY99)&lt;&gt;100)</f>
        <v>0</v>
      </c>
      <c r="O100" s="33">
        <f>COUNTBLANK('Saisie résultats'!D99:CY99)-O$9</f>
        <v>100</v>
      </c>
      <c r="P100" s="33" t="b">
        <f t="shared" si="3"/>
        <v>1</v>
      </c>
      <c r="Q100" s="33">
        <f>IF(ISBLANK('Liste élèves'!B101),"",IF(OR(ISTEXT(D100),ISTEXT(E100),ISTEXT(F100),ISTEXT(G100),ISTEXT(H100)),"",SUM(D100:H100)))</f>
      </c>
      <c r="R100" s="33">
        <f>IF(ISBLANK('Liste élèves'!B101),"",IF(OR(ISTEXT(I100),ISTEXT(J100),ISTEXT(K100),ISTEXT(L100),ISTEXT(M100)),"",SUM(I100:M100)))</f>
      </c>
      <c r="AD100" s="48"/>
      <c r="AE100" s="48"/>
      <c r="AF100" s="49"/>
      <c r="AG100" s="49"/>
      <c r="AH100" s="49"/>
      <c r="AI100" s="49"/>
      <c r="AJ100" s="49"/>
      <c r="IS100" s="7"/>
    </row>
    <row r="101" spans="2:253" s="33" customFormat="1" ht="15" customHeight="1">
      <c r="B101" s="46">
        <v>92</v>
      </c>
      <c r="C101" s="30">
        <f>IF(ISBLANK('Liste élèves'!B102),"",('Liste élèves'!B102))</f>
      </c>
      <c r="D101" s="47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47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47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47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47">
        <f>IF(ISBLANK('Liste élèves'!B102),"",IF(NOT(AND(ISERROR(MATCH("A",'Saisie résultats'!AE100:AH100,0)),ISERROR(MATCH("A","$'saisie résultats'.f11al9":AM100,0)),ISERROR(MATCH("A",'Saisie résultats'!AV100:AX100,0)))),"A",SUM('Saisie résultats'!AE100:AH100,'Saisie résultats'!AL100:AM100,'Saisie résultats'!AU100:AX100)))</f>
      </c>
      <c r="I101" s="47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47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47">
        <f>IF(ISBLANK('Liste élèves'!B102),"",IF(NOT(AND(ISERROR(MATCH("A",'Saisie résultats'!CL100:CR100,0)))),"A",SUM('Saisie résultats'!CL100:CR100)))</f>
      </c>
      <c r="L101" s="47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47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33" t="b">
        <f>AND(NOT(ISBLANK('Liste élèves'!B102)),COUNTA('Saisie résultats'!D100:CY100)&lt;&gt;100)</f>
        <v>0</v>
      </c>
      <c r="O101" s="33">
        <f>COUNTBLANK('Saisie résultats'!D100:CY100)-O$9</f>
        <v>100</v>
      </c>
      <c r="P101" s="33" t="b">
        <f t="shared" si="3"/>
        <v>1</v>
      </c>
      <c r="Q101" s="33">
        <f>IF(ISBLANK('Liste élèves'!B102),"",IF(OR(ISTEXT(D101),ISTEXT(E101),ISTEXT(F101),ISTEXT(G101),ISTEXT(H101)),"",SUM(D101:H101)))</f>
      </c>
      <c r="R101" s="33">
        <f>IF(ISBLANK('Liste élèves'!B102),"",IF(OR(ISTEXT(I101),ISTEXT(J101),ISTEXT(K101),ISTEXT(L101),ISTEXT(M101)),"",SUM(I101:M101)))</f>
      </c>
      <c r="AD101" s="48"/>
      <c r="AE101" s="48"/>
      <c r="AF101" s="49"/>
      <c r="AG101" s="49"/>
      <c r="AH101" s="49"/>
      <c r="AI101" s="49"/>
      <c r="AJ101" s="49"/>
      <c r="IS101" s="7"/>
    </row>
    <row r="102" spans="2:253" s="33" customFormat="1" ht="15" customHeight="1">
      <c r="B102" s="46">
        <v>93</v>
      </c>
      <c r="C102" s="30">
        <f>IF(ISBLANK('Liste élèves'!B103),"",('Liste élèves'!B103))</f>
      </c>
      <c r="D102" s="47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47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47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47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47">
        <f>IF(ISBLANK('Liste élèves'!B103),"",IF(NOT(AND(ISERROR(MATCH("A",'Saisie résultats'!AE101:AH101,0)),ISERROR(MATCH("A","$'saisie résultats'.f11al9":AM101,0)),ISERROR(MATCH("A",'Saisie résultats'!AV101:AX101,0)))),"A",SUM('Saisie résultats'!AE101:AH101,'Saisie résultats'!AL101:AM101,'Saisie résultats'!AU101:AX101)))</f>
      </c>
      <c r="I102" s="47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47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47">
        <f>IF(ISBLANK('Liste élèves'!B103),"",IF(NOT(AND(ISERROR(MATCH("A",'Saisie résultats'!CL101:CR101,0)))),"A",SUM('Saisie résultats'!CL101:CR101)))</f>
      </c>
      <c r="L102" s="47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47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33" t="b">
        <f>AND(NOT(ISBLANK('Liste élèves'!B103)),COUNTA('Saisie résultats'!D101:CY101)&lt;&gt;100)</f>
        <v>0</v>
      </c>
      <c r="O102" s="33">
        <f>COUNTBLANK('Saisie résultats'!D101:CY101)-O$9</f>
        <v>100</v>
      </c>
      <c r="P102" s="33" t="b">
        <f t="shared" si="3"/>
        <v>1</v>
      </c>
      <c r="Q102" s="33">
        <f>IF(ISBLANK('Liste élèves'!B103),"",IF(OR(ISTEXT(D102),ISTEXT(E102),ISTEXT(F102),ISTEXT(G102),ISTEXT(H102)),"",SUM(D102:H102)))</f>
      </c>
      <c r="R102" s="33">
        <f>IF(ISBLANK('Liste élèves'!B103),"",IF(OR(ISTEXT(I102),ISTEXT(J102),ISTEXT(K102),ISTEXT(L102),ISTEXT(M102)),"",SUM(I102:M102)))</f>
      </c>
      <c r="AD102" s="48"/>
      <c r="AE102" s="48"/>
      <c r="AF102" s="49"/>
      <c r="AG102" s="49"/>
      <c r="AH102" s="49"/>
      <c r="AI102" s="49"/>
      <c r="AJ102" s="49"/>
      <c r="IS102" s="7"/>
    </row>
    <row r="103" spans="2:253" s="33" customFormat="1" ht="15" customHeight="1">
      <c r="B103" s="46">
        <v>94</v>
      </c>
      <c r="C103" s="30">
        <f>IF(ISBLANK('Liste élèves'!B104),"",('Liste élèves'!B104))</f>
      </c>
      <c r="D103" s="47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47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47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47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47">
        <f>IF(ISBLANK('Liste élèves'!B104),"",IF(NOT(AND(ISERROR(MATCH("A",'Saisie résultats'!AE102:AH102,0)),ISERROR(MATCH("A","$'saisie résultats'.f11al9":AM102,0)),ISERROR(MATCH("A",'Saisie résultats'!AV102:AX102,0)))),"A",SUM('Saisie résultats'!AE102:AH102,'Saisie résultats'!AL102:AM102,'Saisie résultats'!AU102:AX102)))</f>
      </c>
      <c r="I103" s="47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47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47">
        <f>IF(ISBLANK('Liste élèves'!B104),"",IF(NOT(AND(ISERROR(MATCH("A",'Saisie résultats'!CL102:CR102,0)))),"A",SUM('Saisie résultats'!CL102:CR102)))</f>
      </c>
      <c r="L103" s="47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47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33" t="b">
        <f>AND(NOT(ISBLANK('Liste élèves'!B104)),COUNTA('Saisie résultats'!D102:CY102)&lt;&gt;100)</f>
        <v>0</v>
      </c>
      <c r="O103" s="33">
        <f>COUNTBLANK('Saisie résultats'!D102:CY102)-O$9</f>
        <v>100</v>
      </c>
      <c r="P103" s="33" t="b">
        <f t="shared" si="3"/>
        <v>1</v>
      </c>
      <c r="Q103" s="33">
        <f>IF(ISBLANK('Liste élèves'!B104),"",IF(OR(ISTEXT(D103),ISTEXT(E103),ISTEXT(F103),ISTEXT(G103),ISTEXT(H103)),"",SUM(D103:H103)))</f>
      </c>
      <c r="R103" s="33">
        <f>IF(ISBLANK('Liste élèves'!B104),"",IF(OR(ISTEXT(I103),ISTEXT(J103),ISTEXT(K103),ISTEXT(L103),ISTEXT(M103)),"",SUM(I103:M103)))</f>
      </c>
      <c r="AD103" s="48"/>
      <c r="AE103" s="48"/>
      <c r="AF103" s="49"/>
      <c r="AG103" s="49"/>
      <c r="AH103" s="49"/>
      <c r="AI103" s="49"/>
      <c r="AJ103" s="49"/>
      <c r="IS103" s="7"/>
    </row>
    <row r="104" spans="2:253" s="33" customFormat="1" ht="15" customHeight="1">
      <c r="B104" s="46">
        <v>95</v>
      </c>
      <c r="C104" s="30">
        <f>IF(ISBLANK('Liste élèves'!B105),"",('Liste élèves'!B105))</f>
      </c>
      <c r="D104" s="47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47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47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47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47">
        <f>IF(ISBLANK('Liste élèves'!B105),"",IF(NOT(AND(ISERROR(MATCH("A",'Saisie résultats'!AE103:AH103,0)),ISERROR(MATCH("A","$'saisie résultats'.f11al9":AM103,0)),ISERROR(MATCH("A",'Saisie résultats'!AV103:AX103,0)))),"A",SUM('Saisie résultats'!AE103:AH103,'Saisie résultats'!AL103:AM103,'Saisie résultats'!AU103:AX103)))</f>
      </c>
      <c r="I104" s="47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47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47">
        <f>IF(ISBLANK('Liste élèves'!B105),"",IF(NOT(AND(ISERROR(MATCH("A",'Saisie résultats'!CL103:CR103,0)))),"A",SUM('Saisie résultats'!CL103:CR103)))</f>
      </c>
      <c r="L104" s="47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47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33" t="b">
        <f>AND(NOT(ISBLANK('Liste élèves'!B105)),COUNTA('Saisie résultats'!D103:CY103)&lt;&gt;100)</f>
        <v>0</v>
      </c>
      <c r="O104" s="33">
        <f>COUNTBLANK('Saisie résultats'!D103:CY103)-O$9</f>
        <v>100</v>
      </c>
      <c r="P104" s="33" t="b">
        <f t="shared" si="3"/>
        <v>1</v>
      </c>
      <c r="Q104" s="33">
        <f>IF(ISBLANK('Liste élèves'!B105),"",IF(OR(ISTEXT(D104),ISTEXT(E104),ISTEXT(F104),ISTEXT(G104),ISTEXT(H104)),"",SUM(D104:H104)))</f>
      </c>
      <c r="R104" s="33">
        <f>IF(ISBLANK('Liste élèves'!B105),"",IF(OR(ISTEXT(I104),ISTEXT(J104),ISTEXT(K104),ISTEXT(L104),ISTEXT(M104)),"",SUM(I104:M104)))</f>
      </c>
      <c r="IS104" s="7"/>
    </row>
    <row r="105" spans="2:253" s="33" customFormat="1" ht="15" customHeight="1">
      <c r="B105" s="46">
        <v>96</v>
      </c>
      <c r="C105" s="30">
        <f>IF(ISBLANK('Liste élèves'!B106),"",('Liste élèves'!B106))</f>
      </c>
      <c r="D105" s="47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47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47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47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47">
        <f>IF(ISBLANK('Liste élèves'!B106),"",IF(NOT(AND(ISERROR(MATCH("A",'Saisie résultats'!AE104:AH104,0)),ISERROR(MATCH("A","$'saisie résultats'.f11al9":AM104,0)),ISERROR(MATCH("A",'Saisie résultats'!AV104:AX104,0)))),"A",SUM('Saisie résultats'!AE104:AH104,'Saisie résultats'!AL104:AM104,'Saisie résultats'!AU104:AX104)))</f>
      </c>
      <c r="I105" s="47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47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47">
        <f>IF(ISBLANK('Liste élèves'!B106),"",IF(NOT(AND(ISERROR(MATCH("A",'Saisie résultats'!CL104:CR104,0)))),"A",SUM('Saisie résultats'!CL104:CR104)))</f>
      </c>
      <c r="L105" s="47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47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33" t="b">
        <f>AND(NOT(ISBLANK('Liste élèves'!B106)),COUNTA('Saisie résultats'!D104:CY104)&lt;&gt;100)</f>
        <v>0</v>
      </c>
      <c r="O105" s="33">
        <f>COUNTBLANK('Saisie résultats'!D104:CY104)-O$9</f>
        <v>100</v>
      </c>
      <c r="P105" s="33" t="b">
        <f t="shared" si="3"/>
        <v>1</v>
      </c>
      <c r="Q105" s="33">
        <f>IF(ISBLANK('Liste élèves'!B106),"",IF(OR(ISTEXT(D105),ISTEXT(E105),ISTEXT(F105),ISTEXT(G105),ISTEXT(H105)),"",SUM(D105:H105)))</f>
      </c>
      <c r="R105" s="33">
        <f>IF(ISBLANK('Liste élèves'!B106),"",IF(OR(ISTEXT(I105),ISTEXT(J105),ISTEXT(K105),ISTEXT(L105),ISTEXT(M105)),"",SUM(I105:M105)))</f>
      </c>
      <c r="AD105" s="48"/>
      <c r="AE105" s="48"/>
      <c r="AF105" s="49"/>
      <c r="AG105" s="49"/>
      <c r="AH105" s="49"/>
      <c r="AI105" s="49"/>
      <c r="AJ105" s="49"/>
      <c r="IS105" s="7"/>
    </row>
    <row r="106" spans="2:253" s="33" customFormat="1" ht="15" customHeight="1">
      <c r="B106" s="46">
        <v>97</v>
      </c>
      <c r="C106" s="30">
        <f>IF(ISBLANK('Liste élèves'!B107),"",('Liste élèves'!B107))</f>
      </c>
      <c r="D106" s="47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47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47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47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47">
        <f>IF(ISBLANK('Liste élèves'!B107),"",IF(NOT(AND(ISERROR(MATCH("A",'Saisie résultats'!AE105:AH105,0)),ISERROR(MATCH("A","$'saisie résultats'.f11al9":AM105,0)),ISERROR(MATCH("A",'Saisie résultats'!AV105:AX105,0)))),"A",SUM('Saisie résultats'!AE105:AH105,'Saisie résultats'!AL105:AM105,'Saisie résultats'!AU105:AX105)))</f>
      </c>
      <c r="I106" s="47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47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47">
        <f>IF(ISBLANK('Liste élèves'!B107),"",IF(NOT(AND(ISERROR(MATCH("A",'Saisie résultats'!CL105:CR105,0)))),"A",SUM('Saisie résultats'!CL105:CR105)))</f>
      </c>
      <c r="L106" s="47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47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33" t="b">
        <f>AND(NOT(ISBLANK('Liste élèves'!B107)),COUNTA('Saisie résultats'!D105:CY105)&lt;&gt;100)</f>
        <v>0</v>
      </c>
      <c r="O106" s="33">
        <f>COUNTBLANK('Saisie résultats'!D105:CY105)-O$9</f>
        <v>100</v>
      </c>
      <c r="P106" s="33" t="b">
        <f t="shared" si="3"/>
        <v>1</v>
      </c>
      <c r="Q106" s="33">
        <f>IF(ISBLANK('Liste élèves'!B107),"",IF(OR(ISTEXT(D106),ISTEXT(E106),ISTEXT(F106),ISTEXT(G106),ISTEXT(H106)),"",SUM(D106:H106)))</f>
      </c>
      <c r="R106" s="33">
        <f>IF(ISBLANK('Liste élèves'!B107),"",IF(OR(ISTEXT(I106),ISTEXT(J106),ISTEXT(K106),ISTEXT(L106),ISTEXT(M106)),"",SUM(I106:M106)))</f>
      </c>
      <c r="AD106" s="48"/>
      <c r="AE106" s="48"/>
      <c r="AF106" s="49"/>
      <c r="AG106" s="49"/>
      <c r="AH106" s="49"/>
      <c r="AI106" s="49"/>
      <c r="AJ106" s="49"/>
      <c r="IS106" s="7"/>
    </row>
    <row r="107" spans="2:253" s="33" customFormat="1" ht="15" customHeight="1">
      <c r="B107" s="46">
        <v>98</v>
      </c>
      <c r="C107" s="30">
        <f>IF(ISBLANK('Liste élèves'!B108),"",('Liste élèves'!B108))</f>
      </c>
      <c r="D107" s="47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47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47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47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47">
        <f>IF(ISBLANK('Liste élèves'!B108),"",IF(NOT(AND(ISERROR(MATCH("A",'Saisie résultats'!AE106:AH106,0)),ISERROR(MATCH("A","$'saisie résultats'.f11al9":AM106,0)),ISERROR(MATCH("A",'Saisie résultats'!AV106:AX106,0)))),"A",SUM('Saisie résultats'!AE106:AH106,'Saisie résultats'!AL106:AM106,'Saisie résultats'!AU106:AX106)))</f>
      </c>
      <c r="I107" s="47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47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47">
        <f>IF(ISBLANK('Liste élèves'!B108),"",IF(NOT(AND(ISERROR(MATCH("A",'Saisie résultats'!CL106:CR106,0)))),"A",SUM('Saisie résultats'!CL106:CR106)))</f>
      </c>
      <c r="L107" s="47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47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33" t="b">
        <f>AND(NOT(ISBLANK('Liste élèves'!B108)),COUNTA('Saisie résultats'!D106:CY106)&lt;&gt;100)</f>
        <v>0</v>
      </c>
      <c r="O107" s="33">
        <f>COUNTBLANK('Saisie résultats'!D106:CY106)-O$9</f>
        <v>100</v>
      </c>
      <c r="P107" s="33" t="b">
        <f t="shared" si="3"/>
        <v>1</v>
      </c>
      <c r="Q107" s="33">
        <f>IF(ISBLANK('Liste élèves'!B108),"",IF(OR(ISTEXT(D107),ISTEXT(E107),ISTEXT(F107),ISTEXT(G107),ISTEXT(H107)),"",SUM(D107:H107)))</f>
      </c>
      <c r="R107" s="33">
        <f>IF(ISBLANK('Liste élèves'!B108),"",IF(OR(ISTEXT(I107),ISTEXT(J107),ISTEXT(K107),ISTEXT(L107),ISTEXT(M107)),"",SUM(I107:M107)))</f>
      </c>
      <c r="AD107" s="48"/>
      <c r="AE107" s="48"/>
      <c r="AF107" s="49"/>
      <c r="AG107" s="49"/>
      <c r="AH107" s="49"/>
      <c r="AI107" s="49"/>
      <c r="AJ107" s="49"/>
      <c r="IS107" s="7"/>
    </row>
    <row r="108" spans="2:253" s="33" customFormat="1" ht="15" customHeight="1">
      <c r="B108" s="46">
        <v>99</v>
      </c>
      <c r="C108" s="30">
        <f>IF(ISBLANK('Liste élèves'!B109),"",('Liste élèves'!B109))</f>
      </c>
      <c r="D108" s="47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47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47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47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47">
        <f>IF(ISBLANK('Liste élèves'!B109),"",IF(NOT(AND(ISERROR(MATCH("A",'Saisie résultats'!AE107:AH107,0)),ISERROR(MATCH("A","$'saisie résultats'.f11al9":AM107,0)),ISERROR(MATCH("A",'Saisie résultats'!AV107:AX107,0)))),"A",SUM('Saisie résultats'!AE107:AH107,'Saisie résultats'!AL107:AM107,'Saisie résultats'!AU107:AX107)))</f>
      </c>
      <c r="I108" s="47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47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47">
        <f>IF(ISBLANK('Liste élèves'!B109),"",IF(NOT(AND(ISERROR(MATCH("A",'Saisie résultats'!CL107:CR107,0)))),"A",SUM('Saisie résultats'!CL107:CR107)))</f>
      </c>
      <c r="L108" s="47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47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33" t="b">
        <f>AND(NOT(ISBLANK('Liste élèves'!B109)),COUNTA('Saisie résultats'!D107:CY107)&lt;&gt;100)</f>
        <v>0</v>
      </c>
      <c r="O108" s="33">
        <f>COUNTBLANK('Saisie résultats'!D107:CY107)-O$9</f>
        <v>100</v>
      </c>
      <c r="P108" s="33" t="b">
        <f t="shared" si="3"/>
        <v>1</v>
      </c>
      <c r="Q108" s="33">
        <f>IF(ISBLANK('Liste élèves'!B109),"",IF(OR(ISTEXT(D108),ISTEXT(E108),ISTEXT(F108),ISTEXT(G108),ISTEXT(H108)),"",SUM(D108:H108)))</f>
      </c>
      <c r="R108" s="33">
        <f>IF(ISBLANK('Liste élèves'!B109),"",IF(OR(ISTEXT(I108),ISTEXT(J108),ISTEXT(K108),ISTEXT(L108),ISTEXT(M108)),"",SUM(I108:M108)))</f>
      </c>
      <c r="AD108" s="48"/>
      <c r="AE108" s="48"/>
      <c r="AF108" s="49"/>
      <c r="AG108" s="49"/>
      <c r="AH108" s="49"/>
      <c r="AI108" s="49"/>
      <c r="AJ108" s="49"/>
      <c r="IS108" s="7"/>
    </row>
    <row r="109" spans="2:253" s="33" customFormat="1" ht="15" customHeight="1">
      <c r="B109" s="46">
        <v>100</v>
      </c>
      <c r="C109" s="30">
        <f>IF(ISBLANK('Liste élèves'!B110),"",('Liste élèves'!B110))</f>
      </c>
      <c r="D109" s="47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47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47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47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47">
        <f>IF(ISBLANK('Liste élèves'!B110),"",IF(NOT(AND(ISERROR(MATCH("A",'Saisie résultats'!AE108:AH108,0)),ISERROR(MATCH("A","$'saisie résultats'.f11al9":AM108,0)),ISERROR(MATCH("A",'Saisie résultats'!AV108:AX108,0)))),"A",SUM('Saisie résultats'!AE108:AH108,'Saisie résultats'!AL108:AM108,'Saisie résultats'!AU108:AX108)))</f>
      </c>
      <c r="I109" s="47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47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47">
        <f>IF(ISBLANK('Liste élèves'!B110),"",IF(NOT(AND(ISERROR(MATCH("A",'Saisie résultats'!CL108:CR108,0)))),"A",SUM('Saisie résultats'!CL108:CR108)))</f>
      </c>
      <c r="L109" s="47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47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33" t="b">
        <f>AND(NOT(ISBLANK('Liste élèves'!B110)),COUNTA('Saisie résultats'!D108:CY108)&lt;&gt;100)</f>
        <v>0</v>
      </c>
      <c r="O109" s="33">
        <f>COUNTBLANK('Saisie résultats'!D108:CY108)-O$9</f>
        <v>100</v>
      </c>
      <c r="P109" s="33" t="b">
        <f t="shared" si="3"/>
        <v>1</v>
      </c>
      <c r="Q109" s="33">
        <f>IF(ISBLANK('Liste élèves'!B110),"",IF(OR(ISTEXT(D109),ISTEXT(E109),ISTEXT(F109),ISTEXT(G109),ISTEXT(H109)),"",SUM(D109:H109)))</f>
      </c>
      <c r="R109" s="33">
        <f>IF(ISBLANK('Liste élèves'!B110),"",IF(OR(ISTEXT(I109),ISTEXT(J109),ISTEXT(K109),ISTEXT(L109),ISTEXT(M109)),"",SUM(I109:M109)))</f>
      </c>
      <c r="AD109" s="48"/>
      <c r="AE109" s="48"/>
      <c r="AF109" s="49"/>
      <c r="AG109" s="49"/>
      <c r="AH109" s="49"/>
      <c r="AI109" s="49"/>
      <c r="AJ109" s="49"/>
      <c r="IS109" s="7"/>
    </row>
    <row r="110" spans="2:253" s="33" customFormat="1" ht="15" customHeight="1">
      <c r="B110" s="46">
        <v>101</v>
      </c>
      <c r="C110" s="30">
        <f>IF(ISBLANK('Liste élèves'!B111),"",('Liste élèves'!B111))</f>
      </c>
      <c r="D110" s="47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47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47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47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47">
        <f>IF(ISBLANK('Liste élèves'!B111),"",IF(NOT(AND(ISERROR(MATCH("A",'Saisie résultats'!AE109:AH109,0)),ISERROR(MATCH("A","$'saisie résultats'.f11al9":AM109,0)),ISERROR(MATCH("A",'Saisie résultats'!AV109:AX109,0)))),"A",SUM('Saisie résultats'!AE109:AH109,'Saisie résultats'!AL109:AM109,'Saisie résultats'!AU109:AX109)))</f>
      </c>
      <c r="I110" s="47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47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47">
        <f>IF(ISBLANK('Liste élèves'!B111),"",IF(NOT(AND(ISERROR(MATCH("A",'Saisie résultats'!CL109:CR109,0)))),"A",SUM('Saisie résultats'!CL109:CR109)))</f>
      </c>
      <c r="L110" s="47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47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33" t="b">
        <f>AND(NOT(ISBLANK('Liste élèves'!B111)),COUNTA('Saisie résultats'!D109:CY109)&lt;&gt;100)</f>
        <v>0</v>
      </c>
      <c r="O110" s="33">
        <f>COUNTBLANK('Saisie résultats'!D109:CY109)-O$9</f>
        <v>100</v>
      </c>
      <c r="P110" s="33" t="b">
        <f t="shared" si="3"/>
        <v>1</v>
      </c>
      <c r="Q110" s="33">
        <f>IF(ISBLANK('Liste élèves'!B111),"",IF(OR(ISTEXT(D110),ISTEXT(E110),ISTEXT(F110),ISTEXT(G110),ISTEXT(H110)),"",SUM(D110:H110)))</f>
      </c>
      <c r="R110" s="33">
        <f>IF(ISBLANK('Liste élèves'!B111),"",IF(OR(ISTEXT(I110),ISTEXT(J110),ISTEXT(K110),ISTEXT(L110),ISTEXT(M110)),"",SUM(I110:M110)))</f>
      </c>
      <c r="AD110" s="48"/>
      <c r="AE110" s="48"/>
      <c r="AF110" s="49"/>
      <c r="AG110" s="49"/>
      <c r="AH110" s="49"/>
      <c r="AI110" s="49"/>
      <c r="AJ110" s="49"/>
      <c r="IS110" s="7"/>
    </row>
    <row r="111" spans="2:253" s="33" customFormat="1" ht="15" customHeight="1">
      <c r="B111" s="46">
        <v>102</v>
      </c>
      <c r="C111" s="30">
        <f>IF(ISBLANK('Liste élèves'!B112),"",('Liste élèves'!B112))</f>
      </c>
      <c r="D111" s="47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47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47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47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47">
        <f>IF(ISBLANK('Liste élèves'!B112),"",IF(NOT(AND(ISERROR(MATCH("A",'Saisie résultats'!AE110:AH110,0)),ISERROR(MATCH("A","$'saisie résultats'.f11al9":AM110,0)),ISERROR(MATCH("A",'Saisie résultats'!AV110:AX110,0)))),"A",SUM('Saisie résultats'!AE110:AH110,'Saisie résultats'!AL110:AM110,'Saisie résultats'!AU110:AX110)))</f>
      </c>
      <c r="I111" s="47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47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47">
        <f>IF(ISBLANK('Liste élèves'!B112),"",IF(NOT(AND(ISERROR(MATCH("A",'Saisie résultats'!CL110:CR110,0)))),"A",SUM('Saisie résultats'!CL110:CR110)))</f>
      </c>
      <c r="L111" s="47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47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33" t="b">
        <f>AND(NOT(ISBLANK('Liste élèves'!B112)),COUNTA('Saisie résultats'!D110:CY110)&lt;&gt;100)</f>
        <v>0</v>
      </c>
      <c r="O111" s="33">
        <f>COUNTBLANK('Saisie résultats'!D110:CY110)-O$9</f>
        <v>100</v>
      </c>
      <c r="P111" s="33" t="b">
        <f t="shared" si="3"/>
        <v>1</v>
      </c>
      <c r="Q111" s="33">
        <f>IF(ISBLANK('Liste élèves'!B112),"",IF(OR(ISTEXT(D111),ISTEXT(E111),ISTEXT(F111),ISTEXT(G111),ISTEXT(H111)),"",SUM(D111:H111)))</f>
      </c>
      <c r="R111" s="33">
        <f>IF(ISBLANK('Liste élèves'!B112),"",IF(OR(ISTEXT(I111),ISTEXT(J111),ISTEXT(K111),ISTEXT(L111),ISTEXT(M111)),"",SUM(I111:M111)))</f>
      </c>
      <c r="AD111" s="48"/>
      <c r="AE111" s="48"/>
      <c r="AF111" s="49"/>
      <c r="AG111" s="49"/>
      <c r="AH111" s="49"/>
      <c r="AI111" s="49"/>
      <c r="AJ111" s="49"/>
      <c r="IS111" s="7"/>
    </row>
    <row r="112" spans="2:253" s="33" customFormat="1" ht="15" customHeight="1">
      <c r="B112" s="46">
        <v>103</v>
      </c>
      <c r="C112" s="30">
        <f>IF(ISBLANK('Liste élèves'!B113),"",('Liste élèves'!B113))</f>
      </c>
      <c r="D112" s="47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47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47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47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47">
        <f>IF(ISBLANK('Liste élèves'!B113),"",IF(NOT(AND(ISERROR(MATCH("A",'Saisie résultats'!AE111:AH111,0)),ISERROR(MATCH("A","$'saisie résultats'.f11al9":AM111,0)),ISERROR(MATCH("A",'Saisie résultats'!AV111:AX111,0)))),"A",SUM('Saisie résultats'!AE111:AH111,'Saisie résultats'!AL111:AM111,'Saisie résultats'!AU111:AX111)))</f>
      </c>
      <c r="I112" s="47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47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47">
        <f>IF(ISBLANK('Liste élèves'!B113),"",IF(NOT(AND(ISERROR(MATCH("A",'Saisie résultats'!CL111:CR111,0)))),"A",SUM('Saisie résultats'!CL111:CR111)))</f>
      </c>
      <c r="L112" s="47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47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33" t="b">
        <f>AND(NOT(ISBLANK('Liste élèves'!B113)),COUNTA('Saisie résultats'!D111:CY111)&lt;&gt;100)</f>
        <v>0</v>
      </c>
      <c r="O112" s="33">
        <f>COUNTBLANK('Saisie résultats'!D111:CY111)-O$9</f>
        <v>100</v>
      </c>
      <c r="P112" s="33" t="b">
        <f t="shared" si="3"/>
        <v>1</v>
      </c>
      <c r="Q112" s="33">
        <f>IF(ISBLANK('Liste élèves'!B113),"",IF(OR(ISTEXT(D112),ISTEXT(E112),ISTEXT(F112),ISTEXT(G112),ISTEXT(H112)),"",SUM(D112:H112)))</f>
      </c>
      <c r="R112" s="33">
        <f>IF(ISBLANK('Liste élèves'!B113),"",IF(OR(ISTEXT(I112),ISTEXT(J112),ISTEXT(K112),ISTEXT(L112),ISTEXT(M112)),"",SUM(I112:M112)))</f>
      </c>
      <c r="AD112" s="48"/>
      <c r="AE112" s="48"/>
      <c r="AF112" s="49"/>
      <c r="AG112" s="49"/>
      <c r="AH112" s="49"/>
      <c r="AI112" s="49"/>
      <c r="AJ112" s="49"/>
      <c r="IS112" s="7"/>
    </row>
    <row r="113" spans="2:253" s="33" customFormat="1" ht="15" customHeight="1">
      <c r="B113" s="46">
        <v>104</v>
      </c>
      <c r="C113" s="30">
        <f>IF(ISBLANK('Liste élèves'!B114),"",('Liste élèves'!B114))</f>
      </c>
      <c r="D113" s="47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47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47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47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47">
        <f>IF(ISBLANK('Liste élèves'!B114),"",IF(NOT(AND(ISERROR(MATCH("A",'Saisie résultats'!AE112:AH112,0)),ISERROR(MATCH("A","$'saisie résultats'.f11al9":AM112,0)),ISERROR(MATCH("A",'Saisie résultats'!AV112:AX112,0)))),"A",SUM('Saisie résultats'!AE112:AH112,'Saisie résultats'!AL112:AM112,'Saisie résultats'!AU112:AX112)))</f>
      </c>
      <c r="I113" s="47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47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47">
        <f>IF(ISBLANK('Liste élèves'!B114),"",IF(NOT(AND(ISERROR(MATCH("A",'Saisie résultats'!CL112:CR112,0)))),"A",SUM('Saisie résultats'!CL112:CR112)))</f>
      </c>
      <c r="L113" s="47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47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33" t="b">
        <f>AND(NOT(ISBLANK('Liste élèves'!B114)),COUNTA('Saisie résultats'!D112:CY112)&lt;&gt;100)</f>
        <v>0</v>
      </c>
      <c r="O113" s="33">
        <f>COUNTBLANK('Saisie résultats'!D112:CY112)-O$9</f>
        <v>100</v>
      </c>
      <c r="P113" s="33" t="b">
        <f t="shared" si="3"/>
        <v>1</v>
      </c>
      <c r="Q113" s="33">
        <f>IF(ISBLANK('Liste élèves'!B114),"",IF(OR(ISTEXT(D113),ISTEXT(E113),ISTEXT(F113),ISTEXT(G113),ISTEXT(H113)),"",SUM(D113:H113)))</f>
      </c>
      <c r="R113" s="33">
        <f>IF(ISBLANK('Liste élèves'!B114),"",IF(OR(ISTEXT(I113),ISTEXT(J113),ISTEXT(K113),ISTEXT(L113),ISTEXT(M113)),"",SUM(I113:M113)))</f>
      </c>
      <c r="AD113" s="48"/>
      <c r="AE113" s="48"/>
      <c r="AF113" s="49"/>
      <c r="AG113" s="49"/>
      <c r="AH113" s="49"/>
      <c r="AI113" s="49"/>
      <c r="AJ113" s="49"/>
      <c r="IS113" s="7"/>
    </row>
    <row r="114" spans="2:253" s="33" customFormat="1" ht="15" customHeight="1">
      <c r="B114" s="46">
        <v>105</v>
      </c>
      <c r="C114" s="30">
        <f>IF(ISBLANK('Liste élèves'!B115),"",('Liste élèves'!B115))</f>
      </c>
      <c r="D114" s="47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47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47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47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47">
        <f>IF(ISBLANK('Liste élèves'!B115),"",IF(NOT(AND(ISERROR(MATCH("A",'Saisie résultats'!AE113:AH113,0)),ISERROR(MATCH("A","$'saisie résultats'.f11al9":AM113,0)),ISERROR(MATCH("A",'Saisie résultats'!AV113:AX113,0)))),"A",SUM('Saisie résultats'!AE113:AH113,'Saisie résultats'!AL113:AM113,'Saisie résultats'!AU113:AX113)))</f>
      </c>
      <c r="I114" s="47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47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47">
        <f>IF(ISBLANK('Liste élèves'!B115),"",IF(NOT(AND(ISERROR(MATCH("A",'Saisie résultats'!CL113:CR113,0)))),"A",SUM('Saisie résultats'!CL113:CR113)))</f>
      </c>
      <c r="L114" s="47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47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33" t="b">
        <f>AND(NOT(ISBLANK('Liste élèves'!B115)),COUNTA('Saisie résultats'!D113:CY113)&lt;&gt;100)</f>
        <v>0</v>
      </c>
      <c r="O114" s="33">
        <f>COUNTBLANK('Saisie résultats'!D113:CY113)-O$9</f>
        <v>100</v>
      </c>
      <c r="P114" s="33" t="b">
        <f t="shared" si="3"/>
        <v>1</v>
      </c>
      <c r="Q114" s="33">
        <f>IF(ISBLANK('Liste élèves'!B115),"",IF(OR(ISTEXT(D114),ISTEXT(E114),ISTEXT(F114),ISTEXT(G114),ISTEXT(H114)),"",SUM(D114:H114)))</f>
      </c>
      <c r="R114" s="33">
        <f>IF(ISBLANK('Liste élèves'!B115),"",IF(OR(ISTEXT(I114),ISTEXT(J114),ISTEXT(K114),ISTEXT(L114),ISTEXT(M114)),"",SUM(I114:M114)))</f>
      </c>
      <c r="AD114" s="48"/>
      <c r="AE114" s="48"/>
      <c r="AF114" s="49"/>
      <c r="AG114" s="49"/>
      <c r="AH114" s="49"/>
      <c r="AI114" s="49"/>
      <c r="AJ114" s="49"/>
      <c r="IS114" s="7"/>
    </row>
    <row r="115" spans="2:253" s="33" customFormat="1" ht="15" customHeight="1">
      <c r="B115" s="46">
        <v>106</v>
      </c>
      <c r="C115" s="30">
        <f>IF(ISBLANK('Liste élèves'!B116),"",('Liste élèves'!B116))</f>
      </c>
      <c r="D115" s="47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47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47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47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47">
        <f>IF(ISBLANK('Liste élèves'!B116),"",IF(NOT(AND(ISERROR(MATCH("A",'Saisie résultats'!AE114:AH114,0)),ISERROR(MATCH("A","$'saisie résultats'.f11al9":AM114,0)),ISERROR(MATCH("A",'Saisie résultats'!AV114:AX114,0)))),"A",SUM('Saisie résultats'!AE114:AH114,'Saisie résultats'!AL114:AM114,'Saisie résultats'!AU114:AX114)))</f>
      </c>
      <c r="I115" s="47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47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47">
        <f>IF(ISBLANK('Liste élèves'!B116),"",IF(NOT(AND(ISERROR(MATCH("A",'Saisie résultats'!CL114:CR114,0)))),"A",SUM('Saisie résultats'!CL114:CR114)))</f>
      </c>
      <c r="L115" s="47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47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33" t="b">
        <f>AND(NOT(ISBLANK('Liste élèves'!B116)),COUNTA('Saisie résultats'!D114:CY114)&lt;&gt;100)</f>
        <v>0</v>
      </c>
      <c r="O115" s="33">
        <f>COUNTBLANK('Saisie résultats'!D114:CY114)-O$9</f>
        <v>100</v>
      </c>
      <c r="P115" s="33" t="b">
        <f t="shared" si="3"/>
        <v>1</v>
      </c>
      <c r="Q115" s="33">
        <f>IF(ISBLANK('Liste élèves'!B116),"",IF(OR(ISTEXT(D115),ISTEXT(E115),ISTEXT(F115),ISTEXT(G115),ISTEXT(H115)),"",SUM(D115:H115)))</f>
      </c>
      <c r="R115" s="33">
        <f>IF(ISBLANK('Liste élèves'!B116),"",IF(OR(ISTEXT(I115),ISTEXT(J115),ISTEXT(K115),ISTEXT(L115),ISTEXT(M115)),"",SUM(I115:M115)))</f>
      </c>
      <c r="AD115" s="48"/>
      <c r="AE115" s="48"/>
      <c r="AF115" s="49"/>
      <c r="AG115" s="49"/>
      <c r="AH115" s="49"/>
      <c r="AI115" s="49"/>
      <c r="AJ115" s="49"/>
      <c r="IS115" s="7"/>
    </row>
    <row r="116" spans="2:253" s="33" customFormat="1" ht="15" customHeight="1">
      <c r="B116" s="46">
        <v>107</v>
      </c>
      <c r="C116" s="30">
        <f>IF(ISBLANK('Liste élèves'!B117),"",('Liste élèves'!B117))</f>
      </c>
      <c r="D116" s="47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47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47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47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47">
        <f>IF(ISBLANK('Liste élèves'!B117),"",IF(NOT(AND(ISERROR(MATCH("A",'Saisie résultats'!AE115:AH115,0)),ISERROR(MATCH("A","$'saisie résultats'.f11al9":AM115,0)),ISERROR(MATCH("A",'Saisie résultats'!AV115:AX115,0)))),"A",SUM('Saisie résultats'!AE115:AH115,'Saisie résultats'!AL115:AM115,'Saisie résultats'!AU115:AX115)))</f>
      </c>
      <c r="I116" s="47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47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47">
        <f>IF(ISBLANK('Liste élèves'!B117),"",IF(NOT(AND(ISERROR(MATCH("A",'Saisie résultats'!CL115:CR115,0)))),"A",SUM('Saisie résultats'!CL115:CR115)))</f>
      </c>
      <c r="L116" s="47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47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33" t="b">
        <f>AND(NOT(ISBLANK('Liste élèves'!B117)),COUNTA('Saisie résultats'!D115:CY115)&lt;&gt;100)</f>
        <v>0</v>
      </c>
      <c r="O116" s="33">
        <f>COUNTBLANK('Saisie résultats'!D115:CY115)-O$9</f>
        <v>100</v>
      </c>
      <c r="P116" s="33" t="b">
        <f t="shared" si="3"/>
        <v>1</v>
      </c>
      <c r="Q116" s="33">
        <f>IF(ISBLANK('Liste élèves'!B117),"",IF(OR(ISTEXT(D116),ISTEXT(E116),ISTEXT(F116),ISTEXT(G116),ISTEXT(H116)),"",SUM(D116:H116)))</f>
      </c>
      <c r="R116" s="33">
        <f>IF(ISBLANK('Liste élèves'!B117),"",IF(OR(ISTEXT(I116),ISTEXT(J116),ISTEXT(K116),ISTEXT(L116),ISTEXT(M116)),"",SUM(I116:M116)))</f>
      </c>
      <c r="AD116" s="48"/>
      <c r="AE116" s="48"/>
      <c r="AF116" s="49"/>
      <c r="AG116" s="49"/>
      <c r="AH116" s="49"/>
      <c r="AI116" s="49"/>
      <c r="AJ116" s="49"/>
      <c r="IS116" s="7"/>
    </row>
    <row r="117" spans="2:253" s="33" customFormat="1" ht="15" customHeight="1">
      <c r="B117" s="46">
        <v>108</v>
      </c>
      <c r="C117" s="30">
        <f>IF(ISBLANK('Liste élèves'!B118),"",('Liste élèves'!B118))</f>
      </c>
      <c r="D117" s="47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47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47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47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47">
        <f>IF(ISBLANK('Liste élèves'!B118),"",IF(NOT(AND(ISERROR(MATCH("A",'Saisie résultats'!AE116:AH116,0)),ISERROR(MATCH("A","$'saisie résultats'.f11al9":AM116,0)),ISERROR(MATCH("A",'Saisie résultats'!AV116:AX116,0)))),"A",SUM('Saisie résultats'!AE116:AH116,'Saisie résultats'!AL116:AM116,'Saisie résultats'!AU116:AX116)))</f>
      </c>
      <c r="I117" s="47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47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47">
        <f>IF(ISBLANK('Liste élèves'!B118),"",IF(NOT(AND(ISERROR(MATCH("A",'Saisie résultats'!CL116:CR116,0)))),"A",SUM('Saisie résultats'!CL116:CR116)))</f>
      </c>
      <c r="L117" s="47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47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33" t="b">
        <f>AND(NOT(ISBLANK('Liste élèves'!B118)),COUNTA('Saisie résultats'!D116:CY116)&lt;&gt;100)</f>
        <v>0</v>
      </c>
      <c r="O117" s="33">
        <f>COUNTBLANK('Saisie résultats'!D116:CY116)-O$9</f>
        <v>100</v>
      </c>
      <c r="P117" s="33" t="b">
        <f t="shared" si="3"/>
        <v>1</v>
      </c>
      <c r="Q117" s="33">
        <f>IF(ISBLANK('Liste élèves'!B118),"",IF(OR(ISTEXT(D117),ISTEXT(E117),ISTEXT(F117),ISTEXT(G117),ISTEXT(H117)),"",SUM(D117:H117)))</f>
      </c>
      <c r="R117" s="33">
        <f>IF(ISBLANK('Liste élèves'!B118),"",IF(OR(ISTEXT(I117),ISTEXT(J117),ISTEXT(K117),ISTEXT(L117),ISTEXT(M117)),"",SUM(I117:M117)))</f>
      </c>
      <c r="AD117" s="48"/>
      <c r="AE117" s="48"/>
      <c r="AF117" s="49"/>
      <c r="AG117" s="49"/>
      <c r="AH117" s="49"/>
      <c r="AI117" s="49"/>
      <c r="AJ117" s="49"/>
      <c r="IS117" s="7"/>
    </row>
    <row r="118" spans="2:253" s="33" customFormat="1" ht="15" customHeight="1">
      <c r="B118" s="46">
        <v>109</v>
      </c>
      <c r="C118" s="30">
        <f>IF(ISBLANK('Liste élèves'!B119),"",('Liste élèves'!B119))</f>
      </c>
      <c r="D118" s="47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47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47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47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47">
        <f>IF(ISBLANK('Liste élèves'!B119),"",IF(NOT(AND(ISERROR(MATCH("A",'Saisie résultats'!AE117:AH117,0)),ISERROR(MATCH("A","$'saisie résultats'.f11al9":AM117,0)),ISERROR(MATCH("A",'Saisie résultats'!AV117:AX117,0)))),"A",SUM('Saisie résultats'!AE117:AH117,'Saisie résultats'!AL117:AM117,'Saisie résultats'!AU117:AX117)))</f>
      </c>
      <c r="I118" s="47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47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47">
        <f>IF(ISBLANK('Liste élèves'!B119),"",IF(NOT(AND(ISERROR(MATCH("A",'Saisie résultats'!CL117:CR117,0)))),"A",SUM('Saisie résultats'!CL117:CR117)))</f>
      </c>
      <c r="L118" s="47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47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33" t="b">
        <f>AND(NOT(ISBLANK('Liste élèves'!B119)),COUNTA('Saisie résultats'!D117:CY117)&lt;&gt;100)</f>
        <v>0</v>
      </c>
      <c r="O118" s="33">
        <f>COUNTBLANK('Saisie résultats'!D117:CY117)-O$9</f>
        <v>100</v>
      </c>
      <c r="P118" s="33" t="b">
        <f t="shared" si="3"/>
        <v>1</v>
      </c>
      <c r="Q118" s="33">
        <f>IF(ISBLANK('Liste élèves'!B119),"",IF(OR(ISTEXT(D118),ISTEXT(E118),ISTEXT(F118),ISTEXT(G118),ISTEXT(H118)),"",SUM(D118:H118)))</f>
      </c>
      <c r="R118" s="33">
        <f>IF(ISBLANK('Liste élèves'!B119),"",IF(OR(ISTEXT(I118),ISTEXT(J118),ISTEXT(K118),ISTEXT(L118),ISTEXT(M118)),"",SUM(I118:M118)))</f>
      </c>
      <c r="AD118" s="48"/>
      <c r="AE118" s="48"/>
      <c r="AF118" s="49"/>
      <c r="AG118" s="49"/>
      <c r="AH118" s="49"/>
      <c r="AI118" s="49"/>
      <c r="AJ118" s="49"/>
      <c r="IS118" s="7"/>
    </row>
    <row r="119" spans="2:253" s="33" customFormat="1" ht="15" customHeight="1">
      <c r="B119" s="46">
        <v>110</v>
      </c>
      <c r="C119" s="30">
        <f>IF(ISBLANK('Liste élèves'!B120),"",('Liste élèves'!B120))</f>
      </c>
      <c r="D119" s="47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47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47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47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47">
        <f>IF(ISBLANK('Liste élèves'!B120),"",IF(NOT(AND(ISERROR(MATCH("A",'Saisie résultats'!AE118:AH118,0)),ISERROR(MATCH("A","$'saisie résultats'.f11al9":AM118,0)),ISERROR(MATCH("A",'Saisie résultats'!AV118:AX118,0)))),"A",SUM('Saisie résultats'!AE118:AH118,'Saisie résultats'!AL118:AM118,'Saisie résultats'!AU118:AX118)))</f>
      </c>
      <c r="I119" s="47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47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47">
        <f>IF(ISBLANK('Liste élèves'!B120),"",IF(NOT(AND(ISERROR(MATCH("A",'Saisie résultats'!CL118:CR118,0)))),"A",SUM('Saisie résultats'!CL118:CR118)))</f>
      </c>
      <c r="L119" s="47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47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33" t="b">
        <f>AND(NOT(ISBLANK('Liste élèves'!B120)),COUNTA('Saisie résultats'!D118:CY118)&lt;&gt;100)</f>
        <v>0</v>
      </c>
      <c r="O119" s="33">
        <f>COUNTBLANK('Saisie résultats'!D118:CY118)-O$9</f>
        <v>100</v>
      </c>
      <c r="P119" s="33" t="b">
        <f t="shared" si="3"/>
        <v>1</v>
      </c>
      <c r="Q119" s="33">
        <f>IF(ISBLANK('Liste élèves'!B120),"",IF(OR(ISTEXT(D119),ISTEXT(E119),ISTEXT(F119),ISTEXT(G119),ISTEXT(H119)),"",SUM(D119:H119)))</f>
      </c>
      <c r="R119" s="33">
        <f>IF(ISBLANK('Liste élèves'!B120),"",IF(OR(ISTEXT(I119),ISTEXT(J119),ISTEXT(K119),ISTEXT(L119),ISTEXT(M119)),"",SUM(I119:M119)))</f>
      </c>
      <c r="AD119" s="48"/>
      <c r="AE119" s="48"/>
      <c r="AF119" s="49"/>
      <c r="AG119" s="49"/>
      <c r="AH119" s="49"/>
      <c r="AI119" s="49"/>
      <c r="AJ119" s="49"/>
      <c r="IS119" s="7"/>
    </row>
    <row r="120" spans="2:253" s="33" customFormat="1" ht="15" customHeight="1">
      <c r="B120" s="46">
        <v>111</v>
      </c>
      <c r="C120" s="30">
        <f>IF(ISBLANK('Liste élèves'!B121),"",('Liste élèves'!B121))</f>
      </c>
      <c r="D120" s="47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47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47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47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47">
        <f>IF(ISBLANK('Liste élèves'!B121),"",IF(NOT(AND(ISERROR(MATCH("A",'Saisie résultats'!AE119:AH119,0)),ISERROR(MATCH("A","$'saisie résultats'.f11al9":AM119,0)),ISERROR(MATCH("A",'Saisie résultats'!AV119:AX119,0)))),"A",SUM('Saisie résultats'!AE119:AH119,'Saisie résultats'!AL119:AM119,'Saisie résultats'!AU119:AX119)))</f>
      </c>
      <c r="I120" s="47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47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47">
        <f>IF(ISBLANK('Liste élèves'!B121),"",IF(NOT(AND(ISERROR(MATCH("A",'Saisie résultats'!CL119:CR119,0)))),"A",SUM('Saisie résultats'!CL119:CR119)))</f>
      </c>
      <c r="L120" s="47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47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33" t="b">
        <f>AND(NOT(ISBLANK('Liste élèves'!B121)),COUNTA('Saisie résultats'!D119:CY119)&lt;&gt;100)</f>
        <v>0</v>
      </c>
      <c r="O120" s="33">
        <f>COUNTBLANK('Saisie résultats'!D119:CY119)-O$9</f>
        <v>100</v>
      </c>
      <c r="P120" s="33" t="b">
        <f t="shared" si="3"/>
        <v>1</v>
      </c>
      <c r="Q120" s="33">
        <f>IF(ISBLANK('Liste élèves'!B121),"",IF(OR(ISTEXT(D120),ISTEXT(E120),ISTEXT(F120),ISTEXT(G120),ISTEXT(H120)),"",SUM(D120:H120)))</f>
      </c>
      <c r="R120" s="33">
        <f>IF(ISBLANK('Liste élèves'!B121),"",IF(OR(ISTEXT(I120),ISTEXT(J120),ISTEXT(K120),ISTEXT(L120),ISTEXT(M120)),"",SUM(I120:M120)))</f>
      </c>
      <c r="AD120" s="48"/>
      <c r="AE120" s="48"/>
      <c r="AF120" s="49"/>
      <c r="AG120" s="49"/>
      <c r="AH120" s="49"/>
      <c r="AI120" s="49"/>
      <c r="AJ120" s="49"/>
      <c r="IS120" s="7"/>
    </row>
    <row r="121" spans="2:253" s="33" customFormat="1" ht="15" customHeight="1">
      <c r="B121" s="46">
        <v>112</v>
      </c>
      <c r="C121" s="30">
        <f>IF(ISBLANK('Liste élèves'!B122),"",('Liste élèves'!B122))</f>
      </c>
      <c r="D121" s="47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47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47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47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47">
        <f>IF(ISBLANK('Liste élèves'!B122),"",IF(NOT(AND(ISERROR(MATCH("A",'Saisie résultats'!AE120:AH120,0)),ISERROR(MATCH("A","$'saisie résultats'.f11al9":AM120,0)),ISERROR(MATCH("A",'Saisie résultats'!AV120:AX120,0)))),"A",SUM('Saisie résultats'!AE120:AH120,'Saisie résultats'!AL120:AM120,'Saisie résultats'!AU120:AX120)))</f>
      </c>
      <c r="I121" s="47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47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47">
        <f>IF(ISBLANK('Liste élèves'!B122),"",IF(NOT(AND(ISERROR(MATCH("A",'Saisie résultats'!CL120:CR120,0)))),"A",SUM('Saisie résultats'!CL120:CR120)))</f>
      </c>
      <c r="L121" s="47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47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33" t="b">
        <f>AND(NOT(ISBLANK('Liste élèves'!B122)),COUNTA('Saisie résultats'!D120:CY120)&lt;&gt;100)</f>
        <v>0</v>
      </c>
      <c r="O121" s="33">
        <f>COUNTBLANK('Saisie résultats'!D120:CY120)-O$9</f>
        <v>100</v>
      </c>
      <c r="P121" s="33" t="b">
        <f t="shared" si="3"/>
        <v>1</v>
      </c>
      <c r="Q121" s="33">
        <f>IF(ISBLANK('Liste élèves'!B122),"",IF(OR(ISTEXT(D121),ISTEXT(E121),ISTEXT(F121),ISTEXT(G121),ISTEXT(H121)),"",SUM(D121:H121)))</f>
      </c>
      <c r="R121" s="33">
        <f>IF(ISBLANK('Liste élèves'!B122),"",IF(OR(ISTEXT(I121),ISTEXT(J121),ISTEXT(K121),ISTEXT(L121),ISTEXT(M121)),"",SUM(I121:M121)))</f>
      </c>
      <c r="AD121" s="48"/>
      <c r="AE121" s="48"/>
      <c r="AF121" s="49"/>
      <c r="AG121" s="49"/>
      <c r="AH121" s="49"/>
      <c r="AI121" s="49"/>
      <c r="AJ121" s="49"/>
      <c r="IS121" s="7"/>
    </row>
    <row r="122" spans="2:253" s="33" customFormat="1" ht="15" customHeight="1">
      <c r="B122" s="46">
        <v>113</v>
      </c>
      <c r="C122" s="30">
        <f>IF(ISBLANK('Liste élèves'!B123),"",('Liste élèves'!B123))</f>
      </c>
      <c r="D122" s="47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47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47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47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47">
        <f>IF(ISBLANK('Liste élèves'!B123),"",IF(NOT(AND(ISERROR(MATCH("A",'Saisie résultats'!AE121:AH121,0)),ISERROR(MATCH("A","$'saisie résultats'.f11al9":AM121,0)),ISERROR(MATCH("A",'Saisie résultats'!AV121:AX121,0)))),"A",SUM('Saisie résultats'!AE121:AH121,'Saisie résultats'!AL121:AM121,'Saisie résultats'!AU121:AX121)))</f>
      </c>
      <c r="I122" s="47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47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47">
        <f>IF(ISBLANK('Liste élèves'!B123),"",IF(NOT(AND(ISERROR(MATCH("A",'Saisie résultats'!CL121:CR121,0)))),"A",SUM('Saisie résultats'!CL121:CR121)))</f>
      </c>
      <c r="L122" s="47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47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33" t="b">
        <f>AND(NOT(ISBLANK('Liste élèves'!B123)),COUNTA('Saisie résultats'!D121:CY121)&lt;&gt;100)</f>
        <v>0</v>
      </c>
      <c r="O122" s="33">
        <f>COUNTBLANK('Saisie résultats'!D121:CY121)-O$9</f>
        <v>100</v>
      </c>
      <c r="P122" s="33" t="b">
        <f t="shared" si="3"/>
        <v>1</v>
      </c>
      <c r="Q122" s="33">
        <f>IF(ISBLANK('Liste élèves'!B123),"",IF(OR(ISTEXT(D122),ISTEXT(E122),ISTEXT(F122),ISTEXT(G122),ISTEXT(H122)),"",SUM(D122:H122)))</f>
      </c>
      <c r="R122" s="33">
        <f>IF(ISBLANK('Liste élèves'!B123),"",IF(OR(ISTEXT(I122),ISTEXT(J122),ISTEXT(K122),ISTEXT(L122),ISTEXT(M122)),"",SUM(I122:M122)))</f>
      </c>
      <c r="AD122" s="48"/>
      <c r="AE122" s="48"/>
      <c r="AF122" s="49"/>
      <c r="AG122" s="49"/>
      <c r="AH122" s="49"/>
      <c r="AI122" s="49"/>
      <c r="AJ122" s="49"/>
      <c r="IS122" s="7"/>
    </row>
    <row r="123" spans="2:253" s="33" customFormat="1" ht="15" customHeight="1">
      <c r="B123" s="46">
        <v>114</v>
      </c>
      <c r="C123" s="30">
        <f>IF(ISBLANK('Liste élèves'!B124),"",('Liste élèves'!B124))</f>
      </c>
      <c r="D123" s="47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47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47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47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47">
        <f>IF(ISBLANK('Liste élèves'!B124),"",IF(NOT(AND(ISERROR(MATCH("A",'Saisie résultats'!AE122:AH122,0)),ISERROR(MATCH("A","$'saisie résultats'.f11al9":AM122,0)),ISERROR(MATCH("A",'Saisie résultats'!AV122:AX122,0)))),"A",SUM('Saisie résultats'!AE122:AH122,'Saisie résultats'!AL122:AM122,'Saisie résultats'!AU122:AX122)))</f>
      </c>
      <c r="I123" s="47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47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47">
        <f>IF(ISBLANK('Liste élèves'!B124),"",IF(NOT(AND(ISERROR(MATCH("A",'Saisie résultats'!CL122:CR122,0)))),"A",SUM('Saisie résultats'!CL122:CR122)))</f>
      </c>
      <c r="L123" s="47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47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33" t="b">
        <f>AND(NOT(ISBLANK('Liste élèves'!B124)),COUNTA('Saisie résultats'!D122:CY122)&lt;&gt;100)</f>
        <v>0</v>
      </c>
      <c r="O123" s="33">
        <f>COUNTBLANK('Saisie résultats'!D122:CY122)-O$9</f>
        <v>100</v>
      </c>
      <c r="P123" s="33" t="b">
        <f t="shared" si="3"/>
        <v>1</v>
      </c>
      <c r="Q123" s="33">
        <f>IF(ISBLANK('Liste élèves'!B124),"",IF(OR(ISTEXT(D123),ISTEXT(E123),ISTEXT(F123),ISTEXT(G123),ISTEXT(H123)),"",SUM(D123:H123)))</f>
      </c>
      <c r="R123" s="33">
        <f>IF(ISBLANK('Liste élèves'!B124),"",IF(OR(ISTEXT(I123),ISTEXT(J123),ISTEXT(K123),ISTEXT(L123),ISTEXT(M123)),"",SUM(I123:M123)))</f>
      </c>
      <c r="AD123" s="48"/>
      <c r="AE123" s="48"/>
      <c r="AF123" s="49"/>
      <c r="AG123" s="49"/>
      <c r="AH123" s="49"/>
      <c r="AI123" s="49"/>
      <c r="AJ123" s="49"/>
      <c r="IS123" s="7"/>
    </row>
    <row r="124" spans="2:253" s="33" customFormat="1" ht="15" customHeight="1">
      <c r="B124" s="46">
        <v>115</v>
      </c>
      <c r="C124" s="30">
        <f>IF(ISBLANK('Liste élèves'!B125),"",('Liste élèves'!B125))</f>
      </c>
      <c r="D124" s="47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47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47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47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47">
        <f>IF(ISBLANK('Liste élèves'!B125),"",IF(NOT(AND(ISERROR(MATCH("A",'Saisie résultats'!AE123:AH123,0)),ISERROR(MATCH("A","$'saisie résultats'.f11al9":AM123,0)),ISERROR(MATCH("A",'Saisie résultats'!AV123:AX123,0)))),"A",SUM('Saisie résultats'!AE123:AH123,'Saisie résultats'!AL123:AM123,'Saisie résultats'!AU123:AX123)))</f>
      </c>
      <c r="I124" s="47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47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47">
        <f>IF(ISBLANK('Liste élèves'!B125),"",IF(NOT(AND(ISERROR(MATCH("A",'Saisie résultats'!CL123:CR123,0)))),"A",SUM('Saisie résultats'!CL123:CR123)))</f>
      </c>
      <c r="L124" s="47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47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33" t="b">
        <f>AND(NOT(ISBLANK('Liste élèves'!B125)),COUNTA('Saisie résultats'!D123:CY123)&lt;&gt;100)</f>
        <v>0</v>
      </c>
      <c r="O124" s="33">
        <f>COUNTBLANK('Saisie résultats'!D123:CY123)-O$9</f>
        <v>100</v>
      </c>
      <c r="P124" s="33" t="b">
        <f t="shared" si="3"/>
        <v>1</v>
      </c>
      <c r="Q124" s="33">
        <f>IF(ISBLANK('Liste élèves'!B125),"",IF(OR(ISTEXT(D124),ISTEXT(E124),ISTEXT(F124),ISTEXT(G124),ISTEXT(H124)),"",SUM(D124:H124)))</f>
      </c>
      <c r="R124" s="33">
        <f>IF(ISBLANK('Liste élèves'!B125),"",IF(OR(ISTEXT(I124),ISTEXT(J124),ISTEXT(K124),ISTEXT(L124),ISTEXT(M124)),"",SUM(I124:M124)))</f>
      </c>
      <c r="IS124" s="7"/>
    </row>
    <row r="125" spans="2:253" s="33" customFormat="1" ht="15" customHeight="1">
      <c r="B125" s="46">
        <v>116</v>
      </c>
      <c r="C125" s="30">
        <f>IF(ISBLANK('Liste élèves'!B126),"",('Liste élèves'!B126))</f>
      </c>
      <c r="D125" s="47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47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47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47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47">
        <f>IF(ISBLANK('Liste élèves'!B126),"",IF(NOT(AND(ISERROR(MATCH("A",'Saisie résultats'!AE124:AH124,0)),ISERROR(MATCH("A","$'saisie résultats'.f11al9":AM124,0)),ISERROR(MATCH("A",'Saisie résultats'!AV124:AX124,0)))),"A",SUM('Saisie résultats'!AE124:AH124,'Saisie résultats'!AL124:AM124,'Saisie résultats'!AU124:AX124)))</f>
      </c>
      <c r="I125" s="47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47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47">
        <f>IF(ISBLANK('Liste élèves'!B126),"",IF(NOT(AND(ISERROR(MATCH("A",'Saisie résultats'!CL124:CR124,0)))),"A",SUM('Saisie résultats'!CL124:CR124)))</f>
      </c>
      <c r="L125" s="47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47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33" t="b">
        <f>AND(NOT(ISBLANK('Liste élèves'!B126)),COUNTA('Saisie résultats'!D124:CY124)&lt;&gt;100)</f>
        <v>0</v>
      </c>
      <c r="O125" s="33">
        <f>COUNTBLANK('Saisie résultats'!D124:CY124)-O$9</f>
        <v>100</v>
      </c>
      <c r="P125" s="33" t="b">
        <f t="shared" si="3"/>
        <v>1</v>
      </c>
      <c r="Q125" s="33">
        <f>IF(ISBLANK('Liste élèves'!B126),"",IF(OR(ISTEXT(D125),ISTEXT(E125),ISTEXT(F125),ISTEXT(G125),ISTEXT(H125)),"",SUM(D125:H125)))</f>
      </c>
      <c r="R125" s="33">
        <f>IF(ISBLANK('Liste élèves'!B126),"",IF(OR(ISTEXT(I125),ISTEXT(J125),ISTEXT(K125),ISTEXT(L125),ISTEXT(M125)),"",SUM(I125:M125)))</f>
      </c>
      <c r="AD125" s="48"/>
      <c r="AE125" s="48"/>
      <c r="AF125" s="49"/>
      <c r="AG125" s="49"/>
      <c r="AH125" s="49"/>
      <c r="AI125" s="49"/>
      <c r="AJ125" s="49"/>
      <c r="IS125" s="7"/>
    </row>
    <row r="126" spans="2:253" s="33" customFormat="1" ht="15" customHeight="1">
      <c r="B126" s="46">
        <v>117</v>
      </c>
      <c r="C126" s="30">
        <f>IF(ISBLANK('Liste élèves'!B127),"",('Liste élèves'!B127))</f>
      </c>
      <c r="D126" s="47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47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47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47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47">
        <f>IF(ISBLANK('Liste élèves'!B127),"",IF(NOT(AND(ISERROR(MATCH("A",'Saisie résultats'!AE125:AH125,0)),ISERROR(MATCH("A","$'saisie résultats'.f11al9":AM125,0)),ISERROR(MATCH("A",'Saisie résultats'!AV125:AX125,0)))),"A",SUM('Saisie résultats'!AE125:AH125,'Saisie résultats'!AL125:AM125,'Saisie résultats'!AU125:AX125)))</f>
      </c>
      <c r="I126" s="47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47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47">
        <f>IF(ISBLANK('Liste élèves'!B127),"",IF(NOT(AND(ISERROR(MATCH("A",'Saisie résultats'!CL125:CR125,0)))),"A",SUM('Saisie résultats'!CL125:CR125)))</f>
      </c>
      <c r="L126" s="47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47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33" t="b">
        <f>AND(NOT(ISBLANK('Liste élèves'!B127)),COUNTA('Saisie résultats'!D125:CY125)&lt;&gt;100)</f>
        <v>0</v>
      </c>
      <c r="O126" s="33">
        <f>COUNTBLANK('Saisie résultats'!D125:CY125)-O$9</f>
        <v>100</v>
      </c>
      <c r="P126" s="33" t="b">
        <f t="shared" si="3"/>
        <v>1</v>
      </c>
      <c r="Q126" s="33">
        <f>IF(ISBLANK('Liste élèves'!B127),"",IF(OR(ISTEXT(D126),ISTEXT(E126),ISTEXT(F126),ISTEXT(G126),ISTEXT(H126)),"",SUM(D126:H126)))</f>
      </c>
      <c r="R126" s="33">
        <f>IF(ISBLANK('Liste élèves'!B127),"",IF(OR(ISTEXT(I126),ISTEXT(J126),ISTEXT(K126),ISTEXT(L126),ISTEXT(M126)),"",SUM(I126:M126)))</f>
      </c>
      <c r="AD126" s="48"/>
      <c r="AE126" s="48"/>
      <c r="AF126" s="49"/>
      <c r="AG126" s="49"/>
      <c r="AH126" s="49"/>
      <c r="AI126" s="49"/>
      <c r="AJ126" s="49"/>
      <c r="IS126" s="7"/>
    </row>
    <row r="127" spans="2:253" s="33" customFormat="1" ht="15" customHeight="1">
      <c r="B127" s="46">
        <v>118</v>
      </c>
      <c r="C127" s="30">
        <f>IF(ISBLANK('Liste élèves'!B128),"",('Liste élèves'!B128))</f>
      </c>
      <c r="D127" s="47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47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47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47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47">
        <f>IF(ISBLANK('Liste élèves'!B128),"",IF(NOT(AND(ISERROR(MATCH("A",'Saisie résultats'!AE126:AH126,0)),ISERROR(MATCH("A","$'saisie résultats'.f11al9":AM126,0)),ISERROR(MATCH("A",'Saisie résultats'!AV126:AX126,0)))),"A",SUM('Saisie résultats'!AE126:AH126,'Saisie résultats'!AL126:AM126,'Saisie résultats'!AU126:AX126)))</f>
      </c>
      <c r="I127" s="47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47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47">
        <f>IF(ISBLANK('Liste élèves'!B128),"",IF(NOT(AND(ISERROR(MATCH("A",'Saisie résultats'!CL126:CR126,0)))),"A",SUM('Saisie résultats'!CL126:CR126)))</f>
      </c>
      <c r="L127" s="47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47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33" t="b">
        <f>AND(NOT(ISBLANK('Liste élèves'!B128)),COUNTA('Saisie résultats'!D126:CY126)&lt;&gt;100)</f>
        <v>0</v>
      </c>
      <c r="O127" s="33">
        <f>COUNTBLANK('Saisie résultats'!D126:CY126)-O$9</f>
        <v>100</v>
      </c>
      <c r="P127" s="33" t="b">
        <f t="shared" si="3"/>
        <v>1</v>
      </c>
      <c r="Q127" s="33">
        <f>IF(ISBLANK('Liste élèves'!B128),"",IF(OR(ISTEXT(D127),ISTEXT(E127),ISTEXT(F127),ISTEXT(G127),ISTEXT(H127)),"",SUM(D127:H127)))</f>
      </c>
      <c r="R127" s="33">
        <f>IF(ISBLANK('Liste élèves'!B128),"",IF(OR(ISTEXT(I127),ISTEXT(J127),ISTEXT(K127),ISTEXT(L127),ISTEXT(M127)),"",SUM(I127:M127)))</f>
      </c>
      <c r="AD127" s="48"/>
      <c r="AE127" s="48"/>
      <c r="AF127" s="49"/>
      <c r="AG127" s="49"/>
      <c r="AH127" s="49"/>
      <c r="AI127" s="49"/>
      <c r="AJ127" s="49"/>
      <c r="IS127" s="7"/>
    </row>
    <row r="128" spans="2:253" s="33" customFormat="1" ht="15" customHeight="1">
      <c r="B128" s="46">
        <v>119</v>
      </c>
      <c r="C128" s="30">
        <f>IF(ISBLANK('Liste élèves'!B129),"",('Liste élèves'!B129))</f>
      </c>
      <c r="D128" s="47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47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47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47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47">
        <f>IF(ISBLANK('Liste élèves'!B129),"",IF(NOT(AND(ISERROR(MATCH("A",'Saisie résultats'!AE127:AH127,0)),ISERROR(MATCH("A","$'saisie résultats'.f11al9":AM127,0)),ISERROR(MATCH("A",'Saisie résultats'!AV127:AX127,0)))),"A",SUM('Saisie résultats'!AE127:AH127,'Saisie résultats'!AL127:AM127,'Saisie résultats'!AU127:AX127)))</f>
      </c>
      <c r="I128" s="47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47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47">
        <f>IF(ISBLANK('Liste élèves'!B129),"",IF(NOT(AND(ISERROR(MATCH("A",'Saisie résultats'!CL127:CR127,0)))),"A",SUM('Saisie résultats'!CL127:CR127)))</f>
      </c>
      <c r="L128" s="47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47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33" t="b">
        <f>AND(NOT(ISBLANK('Liste élèves'!B129)),COUNTA('Saisie résultats'!D127:CY127)&lt;&gt;100)</f>
        <v>0</v>
      </c>
      <c r="O128" s="33">
        <f>COUNTBLANK('Saisie résultats'!D127:CY127)-O$9</f>
        <v>100</v>
      </c>
      <c r="P128" s="33" t="b">
        <f t="shared" si="3"/>
        <v>1</v>
      </c>
      <c r="Q128" s="33">
        <f>IF(ISBLANK('Liste élèves'!B129),"",IF(OR(ISTEXT(D128),ISTEXT(E128),ISTEXT(F128),ISTEXT(G128),ISTEXT(H128)),"",SUM(D128:H128)))</f>
      </c>
      <c r="R128" s="33">
        <f>IF(ISBLANK('Liste élèves'!B129),"",IF(OR(ISTEXT(I128),ISTEXT(J128),ISTEXT(K128),ISTEXT(L128),ISTEXT(M128)),"",SUM(I128:M128)))</f>
      </c>
      <c r="AD128" s="48"/>
      <c r="AE128" s="48"/>
      <c r="AF128" s="49"/>
      <c r="AG128" s="49"/>
      <c r="AH128" s="49"/>
      <c r="AI128" s="49"/>
      <c r="AJ128" s="49"/>
      <c r="IS128" s="7"/>
    </row>
    <row r="129" spans="2:253" s="33" customFormat="1" ht="15" customHeight="1">
      <c r="B129" s="46">
        <v>120</v>
      </c>
      <c r="C129" s="30">
        <f>IF(ISBLANK('Liste élèves'!B130),"",('Liste élèves'!B130))</f>
      </c>
      <c r="D129" s="47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47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47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47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47">
        <f>IF(ISBLANK('Liste élèves'!B130),"",IF(NOT(AND(ISERROR(MATCH("A",'Saisie résultats'!AE128:AH128,0)),ISERROR(MATCH("A","$'saisie résultats'.f11al9":AM128,0)),ISERROR(MATCH("A",'Saisie résultats'!AV128:AX128,0)))),"A",SUM('Saisie résultats'!AE128:AH128,'Saisie résultats'!AL128:AM128,'Saisie résultats'!AU128:AX128)))</f>
      </c>
      <c r="I129" s="47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47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47">
        <f>IF(ISBLANK('Liste élèves'!B130),"",IF(NOT(AND(ISERROR(MATCH("A",'Saisie résultats'!CL128:CR128,0)))),"A",SUM('Saisie résultats'!CL128:CR128)))</f>
      </c>
      <c r="L129" s="47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47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33" t="b">
        <f>AND(NOT(ISBLANK('Liste élèves'!B130)),COUNTA('Saisie résultats'!D128:CY128)&lt;&gt;100)</f>
        <v>0</v>
      </c>
      <c r="O129" s="33">
        <f>COUNTBLANK('Saisie résultats'!D128:CY128)-O$9</f>
        <v>100</v>
      </c>
      <c r="P129" s="33" t="b">
        <f t="shared" si="3"/>
        <v>1</v>
      </c>
      <c r="Q129" s="33">
        <f>IF(ISBLANK('Liste élèves'!B130),"",IF(OR(ISTEXT(D129),ISTEXT(E129),ISTEXT(F129),ISTEXT(G129),ISTEXT(H129)),"",SUM(D129:H129)))</f>
      </c>
      <c r="R129" s="33">
        <f>IF(ISBLANK('Liste élèves'!B130),"",IF(OR(ISTEXT(I129),ISTEXT(J129),ISTEXT(K129),ISTEXT(L129),ISTEXT(M129)),"",SUM(I129:M129)))</f>
      </c>
      <c r="AD129" s="48"/>
      <c r="AE129" s="48"/>
      <c r="AF129" s="49"/>
      <c r="AG129" s="49"/>
      <c r="AH129" s="49"/>
      <c r="AI129" s="49"/>
      <c r="AJ129" s="49"/>
      <c r="IS129" s="7"/>
    </row>
    <row r="130" spans="2:253" s="33" customFormat="1" ht="15" customHeight="1">
      <c r="B130" s="46">
        <v>121</v>
      </c>
      <c r="C130" s="30">
        <f>IF(ISBLANK('Liste élèves'!B131),"",('Liste élèves'!B131))</f>
      </c>
      <c r="D130" s="47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47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47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47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47">
        <f>IF(ISBLANK('Liste élèves'!B131),"",IF(NOT(AND(ISERROR(MATCH("A",'Saisie résultats'!AE129:AH129,0)),ISERROR(MATCH("A","$'saisie résultats'.f11al9":AM129,0)),ISERROR(MATCH("A",'Saisie résultats'!AV129:AX129,0)))),"A",SUM('Saisie résultats'!AE129:AH129,'Saisie résultats'!AL129:AM129,'Saisie résultats'!AU129:AX129)))</f>
      </c>
      <c r="I130" s="47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47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47">
        <f>IF(ISBLANK('Liste élèves'!B131),"",IF(NOT(AND(ISERROR(MATCH("A",'Saisie résultats'!CL129:CR129,0)))),"A",SUM('Saisie résultats'!CL129:CR129)))</f>
      </c>
      <c r="L130" s="47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47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33" t="b">
        <f>AND(NOT(ISBLANK('Liste élèves'!B131)),COUNTA('Saisie résultats'!D129:CY129)&lt;&gt;100)</f>
        <v>0</v>
      </c>
      <c r="O130" s="33">
        <f>COUNTBLANK('Saisie résultats'!D129:CY129)-O$9</f>
        <v>100</v>
      </c>
      <c r="P130" s="33" t="b">
        <f t="shared" si="3"/>
        <v>1</v>
      </c>
      <c r="Q130" s="33">
        <f>IF(ISBLANK('Liste élèves'!B131),"",IF(OR(ISTEXT(D130),ISTEXT(E130),ISTEXT(F130),ISTEXT(G130),ISTEXT(H130)),"",SUM(D130:H130)))</f>
      </c>
      <c r="R130" s="33">
        <f>IF(ISBLANK('Liste élèves'!B131),"",IF(OR(ISTEXT(I130),ISTEXT(J130),ISTEXT(K130),ISTEXT(L130),ISTEXT(M130)),"",SUM(I130:M130)))</f>
      </c>
      <c r="AD130" s="48"/>
      <c r="AE130" s="48"/>
      <c r="AF130" s="49"/>
      <c r="AG130" s="49"/>
      <c r="AH130" s="49"/>
      <c r="AI130" s="49"/>
      <c r="AJ130" s="49"/>
      <c r="IS130" s="7"/>
    </row>
    <row r="131" spans="2:253" s="33" customFormat="1" ht="15" customHeight="1">
      <c r="B131" s="46">
        <v>122</v>
      </c>
      <c r="C131" s="30">
        <f>IF(ISBLANK('Liste élèves'!B132),"",('Liste élèves'!B132))</f>
      </c>
      <c r="D131" s="47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47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47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47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47">
        <f>IF(ISBLANK('Liste élèves'!B132),"",IF(NOT(AND(ISERROR(MATCH("A",'Saisie résultats'!AE130:AH130,0)),ISERROR(MATCH("A","$'saisie résultats'.f11al9":AM130,0)),ISERROR(MATCH("A",'Saisie résultats'!AV130:AX130,0)))),"A",SUM('Saisie résultats'!AE130:AH130,'Saisie résultats'!AL130:AM130,'Saisie résultats'!AU130:AX130)))</f>
      </c>
      <c r="I131" s="47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47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47">
        <f>IF(ISBLANK('Liste élèves'!B132),"",IF(NOT(AND(ISERROR(MATCH("A",'Saisie résultats'!CL130:CR130,0)))),"A",SUM('Saisie résultats'!CL130:CR130)))</f>
      </c>
      <c r="L131" s="47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47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33" t="b">
        <f>AND(NOT(ISBLANK('Liste élèves'!B132)),COUNTA('Saisie résultats'!D130:CY130)&lt;&gt;100)</f>
        <v>0</v>
      </c>
      <c r="O131" s="33">
        <f>COUNTBLANK('Saisie résultats'!D130:CY130)-O$9</f>
        <v>100</v>
      </c>
      <c r="P131" s="33" t="b">
        <f t="shared" si="3"/>
        <v>1</v>
      </c>
      <c r="Q131" s="33">
        <f>IF(ISBLANK('Liste élèves'!B132),"",IF(OR(ISTEXT(D131),ISTEXT(E131),ISTEXT(F131),ISTEXT(G131),ISTEXT(H131)),"",SUM(D131:H131)))</f>
      </c>
      <c r="R131" s="33">
        <f>IF(ISBLANK('Liste élèves'!B132),"",IF(OR(ISTEXT(I131),ISTEXT(J131),ISTEXT(K131),ISTEXT(L131),ISTEXT(M131)),"",SUM(I131:M131)))</f>
      </c>
      <c r="AD131" s="48"/>
      <c r="AE131" s="48"/>
      <c r="AF131" s="49"/>
      <c r="AG131" s="49"/>
      <c r="AH131" s="49"/>
      <c r="AI131" s="49"/>
      <c r="AJ131" s="49"/>
      <c r="IS131" s="7"/>
    </row>
    <row r="132" spans="2:253" s="33" customFormat="1" ht="15" customHeight="1">
      <c r="B132" s="46">
        <v>123</v>
      </c>
      <c r="C132" s="30">
        <f>IF(ISBLANK('Liste élèves'!B133),"",('Liste élèves'!B133))</f>
      </c>
      <c r="D132" s="47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47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47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47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47">
        <f>IF(ISBLANK('Liste élèves'!B133),"",IF(NOT(AND(ISERROR(MATCH("A",'Saisie résultats'!AE131:AH131,0)),ISERROR(MATCH("A","$'saisie résultats'.f11al9":AM131,0)),ISERROR(MATCH("A",'Saisie résultats'!AV131:AX131,0)))),"A",SUM('Saisie résultats'!AE131:AH131,'Saisie résultats'!AL131:AM131,'Saisie résultats'!AU131:AX131)))</f>
      </c>
      <c r="I132" s="47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47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47">
        <f>IF(ISBLANK('Liste élèves'!B133),"",IF(NOT(AND(ISERROR(MATCH("A",'Saisie résultats'!CL131:CR131,0)))),"A",SUM('Saisie résultats'!CL131:CR131)))</f>
      </c>
      <c r="L132" s="47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47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33" t="b">
        <f>AND(NOT(ISBLANK('Liste élèves'!B133)),COUNTA('Saisie résultats'!D131:CY131)&lt;&gt;100)</f>
        <v>0</v>
      </c>
      <c r="O132" s="33">
        <f>COUNTBLANK('Saisie résultats'!D131:CY131)-O$9</f>
        <v>100</v>
      </c>
      <c r="P132" s="33" t="b">
        <f t="shared" si="3"/>
        <v>1</v>
      </c>
      <c r="Q132" s="33">
        <f>IF(ISBLANK('Liste élèves'!B133),"",IF(OR(ISTEXT(D132),ISTEXT(E132),ISTEXT(F132),ISTEXT(G132),ISTEXT(H132)),"",SUM(D132:H132)))</f>
      </c>
      <c r="R132" s="33">
        <f>IF(ISBLANK('Liste élèves'!B133),"",IF(OR(ISTEXT(I132),ISTEXT(J132),ISTEXT(K132),ISTEXT(L132),ISTEXT(M132)),"",SUM(I132:M132)))</f>
      </c>
      <c r="AD132" s="48"/>
      <c r="AE132" s="48"/>
      <c r="AF132" s="49"/>
      <c r="AG132" s="49"/>
      <c r="AH132" s="49"/>
      <c r="AI132" s="49"/>
      <c r="AJ132" s="49"/>
      <c r="IS132" s="7"/>
    </row>
    <row r="133" spans="2:253" s="33" customFormat="1" ht="15" customHeight="1">
      <c r="B133" s="46">
        <v>124</v>
      </c>
      <c r="C133" s="30">
        <f>IF(ISBLANK('Liste élèves'!B134),"",('Liste élèves'!B134))</f>
      </c>
      <c r="D133" s="47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47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47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47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47">
        <f>IF(ISBLANK('Liste élèves'!B134),"",IF(NOT(AND(ISERROR(MATCH("A",'Saisie résultats'!AE132:AH132,0)),ISERROR(MATCH("A","$'saisie résultats'.f11al9":AM132,0)),ISERROR(MATCH("A",'Saisie résultats'!AV132:AX132,0)))),"A",SUM('Saisie résultats'!AE132:AH132,'Saisie résultats'!AL132:AM132,'Saisie résultats'!AU132:AX132)))</f>
      </c>
      <c r="I133" s="47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47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47">
        <f>IF(ISBLANK('Liste élèves'!B134),"",IF(NOT(AND(ISERROR(MATCH("A",'Saisie résultats'!CL132:CR132,0)))),"A",SUM('Saisie résultats'!CL132:CR132)))</f>
      </c>
      <c r="L133" s="47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47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33" t="b">
        <f>AND(NOT(ISBLANK('Liste élèves'!B134)),COUNTA('Saisie résultats'!D132:CY132)&lt;&gt;100)</f>
        <v>0</v>
      </c>
      <c r="O133" s="33">
        <f>COUNTBLANK('Saisie résultats'!D132:CY132)-O$9</f>
        <v>100</v>
      </c>
      <c r="P133" s="33" t="b">
        <f t="shared" si="3"/>
        <v>1</v>
      </c>
      <c r="Q133" s="33">
        <f>IF(ISBLANK('Liste élèves'!B134),"",IF(OR(ISTEXT(D133),ISTEXT(E133),ISTEXT(F133),ISTEXT(G133),ISTEXT(H133)),"",SUM(D133:H133)))</f>
      </c>
      <c r="R133" s="33">
        <f>IF(ISBLANK('Liste élèves'!B134),"",IF(OR(ISTEXT(I133),ISTEXT(J133),ISTEXT(K133),ISTEXT(L133),ISTEXT(M133)),"",SUM(I133:M133)))</f>
      </c>
      <c r="AD133" s="48"/>
      <c r="AE133" s="48"/>
      <c r="AF133" s="49"/>
      <c r="AG133" s="49"/>
      <c r="AH133" s="49"/>
      <c r="AI133" s="49"/>
      <c r="AJ133" s="49"/>
      <c r="IS133" s="7"/>
    </row>
    <row r="134" spans="2:253" s="33" customFormat="1" ht="15" customHeight="1">
      <c r="B134" s="46">
        <v>125</v>
      </c>
      <c r="C134" s="30">
        <f>IF(ISBLANK('Liste élèves'!B135),"",('Liste élèves'!B135))</f>
      </c>
      <c r="D134" s="47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47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47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47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47">
        <f>IF(ISBLANK('Liste élèves'!B135),"",IF(NOT(AND(ISERROR(MATCH("A",'Saisie résultats'!AE133:AH133,0)),ISERROR(MATCH("A","$'saisie résultats'.f11al9":AM133,0)),ISERROR(MATCH("A",'Saisie résultats'!AV133:AX133,0)))),"A",SUM('Saisie résultats'!AE133:AH133,'Saisie résultats'!AL133:AM133,'Saisie résultats'!AU133:AX133)))</f>
      </c>
      <c r="I134" s="47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47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47">
        <f>IF(ISBLANK('Liste élèves'!B135),"",IF(NOT(AND(ISERROR(MATCH("A",'Saisie résultats'!CL133:CR133,0)))),"A",SUM('Saisie résultats'!CL133:CR133)))</f>
      </c>
      <c r="L134" s="47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47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33" t="b">
        <f>AND(NOT(ISBLANK('Liste élèves'!B135)),COUNTA('Saisie résultats'!D133:CY133)&lt;&gt;100)</f>
        <v>0</v>
      </c>
      <c r="O134" s="33">
        <f>COUNTBLANK('Saisie résultats'!D133:CY133)-O$9</f>
        <v>100</v>
      </c>
      <c r="P134" s="33" t="b">
        <f t="shared" si="3"/>
        <v>1</v>
      </c>
      <c r="Q134" s="33">
        <f>IF(ISBLANK('Liste élèves'!B135),"",IF(OR(ISTEXT(D134),ISTEXT(E134),ISTEXT(F134),ISTEXT(G134),ISTEXT(H134)),"",SUM(D134:H134)))</f>
      </c>
      <c r="R134" s="33">
        <f>IF(ISBLANK('Liste élèves'!B135),"",IF(OR(ISTEXT(I134),ISTEXT(J134),ISTEXT(K134),ISTEXT(L134),ISTEXT(M134)),"",SUM(I134:M134)))</f>
      </c>
      <c r="AD134" s="48"/>
      <c r="AE134" s="48"/>
      <c r="AF134" s="49"/>
      <c r="AG134" s="49"/>
      <c r="AH134" s="49"/>
      <c r="AI134" s="49"/>
      <c r="AJ134" s="49"/>
      <c r="IS134" s="7"/>
    </row>
    <row r="135" spans="2:253" s="33" customFormat="1" ht="15" customHeight="1">
      <c r="B135" s="46">
        <v>126</v>
      </c>
      <c r="C135" s="30">
        <f>IF(ISBLANK('Liste élèves'!B136),"",('Liste élèves'!B136))</f>
      </c>
      <c r="D135" s="47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47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47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47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47">
        <f>IF(ISBLANK('Liste élèves'!B136),"",IF(NOT(AND(ISERROR(MATCH("A",'Saisie résultats'!AE134:AH134,0)),ISERROR(MATCH("A","$'saisie résultats'.f11al9":AM134,0)),ISERROR(MATCH("A",'Saisie résultats'!AV134:AX134,0)))),"A",SUM('Saisie résultats'!AE134:AH134,'Saisie résultats'!AL134:AM134,'Saisie résultats'!AU134:AX134)))</f>
      </c>
      <c r="I135" s="47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47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47">
        <f>IF(ISBLANK('Liste élèves'!B136),"",IF(NOT(AND(ISERROR(MATCH("A",'Saisie résultats'!CL134:CR134,0)))),"A",SUM('Saisie résultats'!CL134:CR134)))</f>
      </c>
      <c r="L135" s="47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47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33" t="b">
        <f>AND(NOT(ISBLANK('Liste élèves'!B136)),COUNTA('Saisie résultats'!D134:CY134)&lt;&gt;100)</f>
        <v>0</v>
      </c>
      <c r="O135" s="33">
        <f>COUNTBLANK('Saisie résultats'!D134:CY134)-O$9</f>
        <v>100</v>
      </c>
      <c r="P135" s="33" t="b">
        <f t="shared" si="3"/>
        <v>1</v>
      </c>
      <c r="Q135" s="33">
        <f>IF(ISBLANK('Liste élèves'!B136),"",IF(OR(ISTEXT(D135),ISTEXT(E135),ISTEXT(F135),ISTEXT(G135),ISTEXT(H135)),"",SUM(D135:H135)))</f>
      </c>
      <c r="R135" s="33">
        <f>IF(ISBLANK('Liste élèves'!B136),"",IF(OR(ISTEXT(I135),ISTEXT(J135),ISTEXT(K135),ISTEXT(L135),ISTEXT(M135)),"",SUM(I135:M135)))</f>
      </c>
      <c r="AD135" s="48"/>
      <c r="AE135" s="48"/>
      <c r="AF135" s="49"/>
      <c r="AG135" s="49"/>
      <c r="AH135" s="49"/>
      <c r="AI135" s="49"/>
      <c r="AJ135" s="49"/>
      <c r="IS135" s="7"/>
    </row>
    <row r="136" spans="2:253" s="33" customFormat="1" ht="15" customHeight="1">
      <c r="B136" s="46">
        <v>127</v>
      </c>
      <c r="C136" s="30">
        <f>IF(ISBLANK('Liste élèves'!B137),"",('Liste élèves'!B137))</f>
      </c>
      <c r="D136" s="47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47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47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47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47">
        <f>IF(ISBLANK('Liste élèves'!B137),"",IF(NOT(AND(ISERROR(MATCH("A",'Saisie résultats'!AE135:AH135,0)),ISERROR(MATCH("A","$'saisie résultats'.f11al9":AM135,0)),ISERROR(MATCH("A",'Saisie résultats'!AV135:AX135,0)))),"A",SUM('Saisie résultats'!AE135:AH135,'Saisie résultats'!AL135:AM135,'Saisie résultats'!AU135:AX135)))</f>
      </c>
      <c r="I136" s="47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47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47">
        <f>IF(ISBLANK('Liste élèves'!B137),"",IF(NOT(AND(ISERROR(MATCH("A",'Saisie résultats'!CL135:CR135,0)))),"A",SUM('Saisie résultats'!CL135:CR135)))</f>
      </c>
      <c r="L136" s="47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47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33" t="b">
        <f>AND(NOT(ISBLANK('Liste élèves'!B137)),COUNTA('Saisie résultats'!D135:CY135)&lt;&gt;100)</f>
        <v>0</v>
      </c>
      <c r="O136" s="33">
        <f>COUNTBLANK('Saisie résultats'!D135:CY135)-O$9</f>
        <v>100</v>
      </c>
      <c r="P136" s="33" t="b">
        <f t="shared" si="3"/>
        <v>1</v>
      </c>
      <c r="Q136" s="33">
        <f>IF(ISBLANK('Liste élèves'!B137),"",IF(OR(ISTEXT(D136),ISTEXT(E136),ISTEXT(F136),ISTEXT(G136),ISTEXT(H136)),"",SUM(D136:H136)))</f>
      </c>
      <c r="R136" s="33">
        <f>IF(ISBLANK('Liste élèves'!B137),"",IF(OR(ISTEXT(I136),ISTEXT(J136),ISTEXT(K136),ISTEXT(L136),ISTEXT(M136)),"",SUM(I136:M136)))</f>
      </c>
      <c r="AD136" s="48"/>
      <c r="AE136" s="48"/>
      <c r="AF136" s="49"/>
      <c r="AG136" s="49"/>
      <c r="AH136" s="49"/>
      <c r="AI136" s="49"/>
      <c r="AJ136" s="49"/>
      <c r="IS136" s="7"/>
    </row>
    <row r="137" spans="2:253" s="33" customFormat="1" ht="15" customHeight="1">
      <c r="B137" s="46">
        <v>128</v>
      </c>
      <c r="C137" s="30">
        <f>IF(ISBLANK('Liste élèves'!B138),"",('Liste élèves'!B138))</f>
      </c>
      <c r="D137" s="47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47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47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47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47">
        <f>IF(ISBLANK('Liste élèves'!B138),"",IF(NOT(AND(ISERROR(MATCH("A",'Saisie résultats'!AE136:AH136,0)),ISERROR(MATCH("A","$'saisie résultats'.f11al9":AM136,0)),ISERROR(MATCH("A",'Saisie résultats'!AV136:AX136,0)))),"A",SUM('Saisie résultats'!AE136:AH136,'Saisie résultats'!AL136:AM136,'Saisie résultats'!AU136:AX136)))</f>
      </c>
      <c r="I137" s="47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47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47">
        <f>IF(ISBLANK('Liste élèves'!B138),"",IF(NOT(AND(ISERROR(MATCH("A",'Saisie résultats'!CL136:CR136,0)))),"A",SUM('Saisie résultats'!CL136:CR136)))</f>
      </c>
      <c r="L137" s="47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47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33" t="b">
        <f>AND(NOT(ISBLANK('Liste élèves'!B138)),COUNTA('Saisie résultats'!D136:CY136)&lt;&gt;100)</f>
        <v>0</v>
      </c>
      <c r="O137" s="33">
        <f>COUNTBLANK('Saisie résultats'!D136:CY136)-O$9</f>
        <v>100</v>
      </c>
      <c r="P137" s="33" t="b">
        <f t="shared" si="3"/>
        <v>1</v>
      </c>
      <c r="Q137" s="33">
        <f>IF(ISBLANK('Liste élèves'!B138),"",IF(OR(ISTEXT(D137),ISTEXT(E137),ISTEXT(F137),ISTEXT(G137),ISTEXT(H137)),"",SUM(D137:H137)))</f>
      </c>
      <c r="R137" s="33">
        <f>IF(ISBLANK('Liste élèves'!B138),"",IF(OR(ISTEXT(I137),ISTEXT(J137),ISTEXT(K137),ISTEXT(L137),ISTEXT(M137)),"",SUM(I137:M137)))</f>
      </c>
      <c r="AD137" s="48"/>
      <c r="AE137" s="48"/>
      <c r="AF137" s="49"/>
      <c r="AG137" s="49"/>
      <c r="AH137" s="49"/>
      <c r="AI137" s="49"/>
      <c r="AJ137" s="49"/>
      <c r="IS137" s="7"/>
    </row>
    <row r="138" spans="2:253" s="33" customFormat="1" ht="15" customHeight="1">
      <c r="B138" s="46">
        <v>129</v>
      </c>
      <c r="C138" s="30">
        <f>IF(ISBLANK('Liste élèves'!B139),"",('Liste élèves'!B139))</f>
      </c>
      <c r="D138" s="47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47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47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47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47">
        <f>IF(ISBLANK('Liste élèves'!B139),"",IF(NOT(AND(ISERROR(MATCH("A",'Saisie résultats'!AE137:AH137,0)),ISERROR(MATCH("A","$'saisie résultats'.f11al9":AM137,0)),ISERROR(MATCH("A",'Saisie résultats'!AV137:AX137,0)))),"A",SUM('Saisie résultats'!AE137:AH137,'Saisie résultats'!AL137:AM137,'Saisie résultats'!AU137:AX137)))</f>
      </c>
      <c r="I138" s="47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47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47">
        <f>IF(ISBLANK('Liste élèves'!B139),"",IF(NOT(AND(ISERROR(MATCH("A",'Saisie résultats'!CL137:CR137,0)))),"A",SUM('Saisie résultats'!CL137:CR137)))</f>
      </c>
      <c r="L138" s="47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47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33" t="b">
        <f>AND(NOT(ISBLANK('Liste élèves'!B139)),COUNTA('Saisie résultats'!D137:CY137)&lt;&gt;100)</f>
        <v>0</v>
      </c>
      <c r="O138" s="33">
        <f>COUNTBLANK('Saisie résultats'!D137:CY137)-O$9</f>
        <v>100</v>
      </c>
      <c r="P138" s="33" t="b">
        <f aca="true" t="shared" si="4" ref="P138:P159">OR(N138,COUNTIF(D138:M138,"A")&gt;0,IF(C138="",TRUE,FALSE))</f>
        <v>1</v>
      </c>
      <c r="Q138" s="33">
        <f>IF(ISBLANK('Liste élèves'!B139),"",IF(OR(ISTEXT(D138),ISTEXT(E138),ISTEXT(F138),ISTEXT(G138),ISTEXT(H138)),"",SUM(D138:H138)))</f>
      </c>
      <c r="R138" s="33">
        <f>IF(ISBLANK('Liste élèves'!B139),"",IF(OR(ISTEXT(I138),ISTEXT(J138),ISTEXT(K138),ISTEXT(L138),ISTEXT(M138)),"",SUM(I138:M138)))</f>
      </c>
      <c r="AD138" s="48"/>
      <c r="AE138" s="48"/>
      <c r="AF138" s="49"/>
      <c r="AG138" s="49"/>
      <c r="AH138" s="49"/>
      <c r="AI138" s="49"/>
      <c r="AJ138" s="49"/>
      <c r="IS138" s="7"/>
    </row>
    <row r="139" spans="2:253" s="33" customFormat="1" ht="15" customHeight="1">
      <c r="B139" s="46">
        <v>130</v>
      </c>
      <c r="C139" s="30">
        <f>IF(ISBLANK('Liste élèves'!B140),"",('Liste élèves'!B140))</f>
      </c>
      <c r="D139" s="47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47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47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47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47">
        <f>IF(ISBLANK('Liste élèves'!B140),"",IF(NOT(AND(ISERROR(MATCH("A",'Saisie résultats'!AE138:AH138,0)),ISERROR(MATCH("A","$'saisie résultats'.f11al9":AM138,0)),ISERROR(MATCH("A",'Saisie résultats'!AV138:AX138,0)))),"A",SUM('Saisie résultats'!AE138:AH138,'Saisie résultats'!AL138:AM138,'Saisie résultats'!AU138:AX138)))</f>
      </c>
      <c r="I139" s="47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47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47">
        <f>IF(ISBLANK('Liste élèves'!B140),"",IF(NOT(AND(ISERROR(MATCH("A",'Saisie résultats'!CL138:CR138,0)))),"A",SUM('Saisie résultats'!CL138:CR138)))</f>
      </c>
      <c r="L139" s="47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47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33" t="b">
        <f>AND(NOT(ISBLANK('Liste élèves'!B140)),COUNTA('Saisie résultats'!D138:CY138)&lt;&gt;100)</f>
        <v>0</v>
      </c>
      <c r="O139" s="33">
        <f>COUNTBLANK('Saisie résultats'!D138:CY138)-O$9</f>
        <v>100</v>
      </c>
      <c r="P139" s="33" t="b">
        <f t="shared" si="4"/>
        <v>1</v>
      </c>
      <c r="Q139" s="33">
        <f>IF(ISBLANK('Liste élèves'!B140),"",IF(OR(ISTEXT(D139),ISTEXT(E139),ISTEXT(F139),ISTEXT(G139),ISTEXT(H139)),"",SUM(D139:H139)))</f>
      </c>
      <c r="R139" s="33">
        <f>IF(ISBLANK('Liste élèves'!B140),"",IF(OR(ISTEXT(I139),ISTEXT(J139),ISTEXT(K139),ISTEXT(L139),ISTEXT(M139)),"",SUM(I139:M139)))</f>
      </c>
      <c r="AD139" s="48"/>
      <c r="AE139" s="48"/>
      <c r="AF139" s="49"/>
      <c r="AG139" s="49"/>
      <c r="AH139" s="49"/>
      <c r="AI139" s="49"/>
      <c r="AJ139" s="49"/>
      <c r="IS139" s="7"/>
    </row>
    <row r="140" spans="2:253" s="33" customFormat="1" ht="15" customHeight="1">
      <c r="B140" s="46">
        <v>131</v>
      </c>
      <c r="C140" s="30">
        <f>IF(ISBLANK('Liste élèves'!B141),"",('Liste élèves'!B141))</f>
      </c>
      <c r="D140" s="47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47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47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47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47">
        <f>IF(ISBLANK('Liste élèves'!B141),"",IF(NOT(AND(ISERROR(MATCH("A",'Saisie résultats'!AE139:AH139,0)),ISERROR(MATCH("A","$'saisie résultats'.f11al9":AM139,0)),ISERROR(MATCH("A",'Saisie résultats'!AV139:AX139,0)))),"A",SUM('Saisie résultats'!AE139:AH139,'Saisie résultats'!AL139:AM139,'Saisie résultats'!AU139:AX139)))</f>
      </c>
      <c r="I140" s="47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47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47">
        <f>IF(ISBLANK('Liste élèves'!B141),"",IF(NOT(AND(ISERROR(MATCH("A",'Saisie résultats'!CL139:CR139,0)))),"A",SUM('Saisie résultats'!CL139:CR139)))</f>
      </c>
      <c r="L140" s="47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47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33" t="b">
        <f>AND(NOT(ISBLANK('Liste élèves'!B141)),COUNTA('Saisie résultats'!D139:CY139)&lt;&gt;100)</f>
        <v>0</v>
      </c>
      <c r="O140" s="33">
        <f>COUNTBLANK('Saisie résultats'!D139:CY139)-O$9</f>
        <v>100</v>
      </c>
      <c r="P140" s="33" t="b">
        <f t="shared" si="4"/>
        <v>1</v>
      </c>
      <c r="Q140" s="33">
        <f>IF(ISBLANK('Liste élèves'!B141),"",IF(OR(ISTEXT(D140),ISTEXT(E140),ISTEXT(F140),ISTEXT(G140),ISTEXT(H140)),"",SUM(D140:H140)))</f>
      </c>
      <c r="R140" s="33">
        <f>IF(ISBLANK('Liste élèves'!B141),"",IF(OR(ISTEXT(I140),ISTEXT(J140),ISTEXT(K140),ISTEXT(L140),ISTEXT(M140)),"",SUM(I140:M140)))</f>
      </c>
      <c r="AD140" s="48"/>
      <c r="AE140" s="48"/>
      <c r="AF140" s="49"/>
      <c r="AG140" s="49"/>
      <c r="AH140" s="49"/>
      <c r="AI140" s="49"/>
      <c r="AJ140" s="49"/>
      <c r="IS140" s="7"/>
    </row>
    <row r="141" spans="2:253" s="33" customFormat="1" ht="15" customHeight="1">
      <c r="B141" s="46">
        <v>132</v>
      </c>
      <c r="C141" s="30">
        <f>IF(ISBLANK('Liste élèves'!B142),"",('Liste élèves'!B142))</f>
      </c>
      <c r="D141" s="47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47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47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47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47">
        <f>IF(ISBLANK('Liste élèves'!B142),"",IF(NOT(AND(ISERROR(MATCH("A",'Saisie résultats'!AE140:AH140,0)),ISERROR(MATCH("A","$'saisie résultats'.f11al9":AM140,0)),ISERROR(MATCH("A",'Saisie résultats'!AV140:AX140,0)))),"A",SUM('Saisie résultats'!AE140:AH140,'Saisie résultats'!AL140:AM140,'Saisie résultats'!AU140:AX140)))</f>
      </c>
      <c r="I141" s="47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47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47">
        <f>IF(ISBLANK('Liste élèves'!B142),"",IF(NOT(AND(ISERROR(MATCH("A",'Saisie résultats'!CL140:CR140,0)))),"A",SUM('Saisie résultats'!CL140:CR140)))</f>
      </c>
      <c r="L141" s="47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47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33" t="b">
        <f>AND(NOT(ISBLANK('Liste élèves'!B142)),COUNTA('Saisie résultats'!D140:CY140)&lt;&gt;100)</f>
        <v>0</v>
      </c>
      <c r="O141" s="33">
        <f>COUNTBLANK('Saisie résultats'!D140:CY140)-O$9</f>
        <v>100</v>
      </c>
      <c r="P141" s="33" t="b">
        <f t="shared" si="4"/>
        <v>1</v>
      </c>
      <c r="Q141" s="33">
        <f>IF(ISBLANK('Liste élèves'!B142),"",IF(OR(ISTEXT(D141),ISTEXT(E141),ISTEXT(F141),ISTEXT(G141),ISTEXT(H141)),"",SUM(D141:H141)))</f>
      </c>
      <c r="R141" s="33">
        <f>IF(ISBLANK('Liste élèves'!B142),"",IF(OR(ISTEXT(I141),ISTEXT(J141),ISTEXT(K141),ISTEXT(L141),ISTEXT(M141)),"",SUM(I141:M141)))</f>
      </c>
      <c r="AD141" s="48"/>
      <c r="AE141" s="48"/>
      <c r="AF141" s="49"/>
      <c r="AG141" s="49"/>
      <c r="AH141" s="49"/>
      <c r="AI141" s="49"/>
      <c r="AJ141" s="49"/>
      <c r="IS141" s="7"/>
    </row>
    <row r="142" spans="2:253" s="33" customFormat="1" ht="15" customHeight="1">
      <c r="B142" s="46">
        <v>133</v>
      </c>
      <c r="C142" s="30">
        <f>IF(ISBLANK('Liste élèves'!B143),"",('Liste élèves'!B143))</f>
      </c>
      <c r="D142" s="47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47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47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47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47">
        <f>IF(ISBLANK('Liste élèves'!B143),"",IF(NOT(AND(ISERROR(MATCH("A",'Saisie résultats'!AE141:AH141,0)),ISERROR(MATCH("A","$'saisie résultats'.f11al9":AM141,0)),ISERROR(MATCH("A",'Saisie résultats'!AV141:AX141,0)))),"A",SUM('Saisie résultats'!AE141:AH141,'Saisie résultats'!AL141:AM141,'Saisie résultats'!AU141:AX141)))</f>
      </c>
      <c r="I142" s="47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47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47">
        <f>IF(ISBLANK('Liste élèves'!B143),"",IF(NOT(AND(ISERROR(MATCH("A",'Saisie résultats'!CL141:CR141,0)))),"A",SUM('Saisie résultats'!CL141:CR141)))</f>
      </c>
      <c r="L142" s="47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47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33" t="b">
        <f>AND(NOT(ISBLANK('Liste élèves'!B143)),COUNTA('Saisie résultats'!D141:CY141)&lt;&gt;100)</f>
        <v>0</v>
      </c>
      <c r="O142" s="33">
        <f>COUNTBLANK('Saisie résultats'!D141:CY141)-O$9</f>
        <v>100</v>
      </c>
      <c r="P142" s="33" t="b">
        <f t="shared" si="4"/>
        <v>1</v>
      </c>
      <c r="Q142" s="33">
        <f>IF(ISBLANK('Liste élèves'!B143),"",IF(OR(ISTEXT(D142),ISTEXT(E142),ISTEXT(F142),ISTEXT(G142),ISTEXT(H142)),"",SUM(D142:H142)))</f>
      </c>
      <c r="R142" s="33">
        <f>IF(ISBLANK('Liste élèves'!B143),"",IF(OR(ISTEXT(I142),ISTEXT(J142),ISTEXT(K142),ISTEXT(L142),ISTEXT(M142)),"",SUM(I142:M142)))</f>
      </c>
      <c r="AD142" s="48"/>
      <c r="AE142" s="48"/>
      <c r="AF142" s="49"/>
      <c r="AG142" s="49"/>
      <c r="AH142" s="49"/>
      <c r="AI142" s="49"/>
      <c r="AJ142" s="49"/>
      <c r="IS142" s="7"/>
    </row>
    <row r="143" spans="2:253" s="33" customFormat="1" ht="15" customHeight="1">
      <c r="B143" s="46">
        <v>134</v>
      </c>
      <c r="C143" s="30">
        <f>IF(ISBLANK('Liste élèves'!B144),"",('Liste élèves'!B144))</f>
      </c>
      <c r="D143" s="47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47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47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47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47">
        <f>IF(ISBLANK('Liste élèves'!B144),"",IF(NOT(AND(ISERROR(MATCH("A",'Saisie résultats'!AE142:AH142,0)),ISERROR(MATCH("A","$'saisie résultats'.f11al9":AM142,0)),ISERROR(MATCH("A",'Saisie résultats'!AV142:AX142,0)))),"A",SUM('Saisie résultats'!AE142:AH142,'Saisie résultats'!AL142:AM142,'Saisie résultats'!AU142:AX142)))</f>
      </c>
      <c r="I143" s="47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47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47">
        <f>IF(ISBLANK('Liste élèves'!B144),"",IF(NOT(AND(ISERROR(MATCH("A",'Saisie résultats'!CL142:CR142,0)))),"A",SUM('Saisie résultats'!CL142:CR142)))</f>
      </c>
      <c r="L143" s="47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47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33" t="b">
        <f>AND(NOT(ISBLANK('Liste élèves'!B144)),COUNTA('Saisie résultats'!D142:CY142)&lt;&gt;100)</f>
        <v>0</v>
      </c>
      <c r="O143" s="33">
        <f>COUNTBLANK('Saisie résultats'!D142:CY142)-O$9</f>
        <v>100</v>
      </c>
      <c r="P143" s="33" t="b">
        <f t="shared" si="4"/>
        <v>1</v>
      </c>
      <c r="Q143" s="33">
        <f>IF(ISBLANK('Liste élèves'!B144),"",IF(OR(ISTEXT(D143),ISTEXT(E143),ISTEXT(F143),ISTEXT(G143),ISTEXT(H143)),"",SUM(D143:H143)))</f>
      </c>
      <c r="R143" s="33">
        <f>IF(ISBLANK('Liste élèves'!B144),"",IF(OR(ISTEXT(I143),ISTEXT(J143),ISTEXT(K143),ISTEXT(L143),ISTEXT(M143)),"",SUM(I143:M143)))</f>
      </c>
      <c r="AD143" s="48"/>
      <c r="AE143" s="48"/>
      <c r="AF143" s="49"/>
      <c r="AG143" s="49"/>
      <c r="AH143" s="49"/>
      <c r="AI143" s="49"/>
      <c r="AJ143" s="49"/>
      <c r="IS143" s="7"/>
    </row>
    <row r="144" spans="2:253" s="33" customFormat="1" ht="15" customHeight="1">
      <c r="B144" s="46">
        <v>135</v>
      </c>
      <c r="C144" s="30">
        <f>IF(ISBLANK('Liste élèves'!B145),"",('Liste élèves'!B145))</f>
      </c>
      <c r="D144" s="47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47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47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47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47">
        <f>IF(ISBLANK('Liste élèves'!B145),"",IF(NOT(AND(ISERROR(MATCH("A",'Saisie résultats'!AE143:AH143,0)),ISERROR(MATCH("A","$'saisie résultats'.f11al9":AM143,0)),ISERROR(MATCH("A",'Saisie résultats'!AV143:AX143,0)))),"A",SUM('Saisie résultats'!AE143:AH143,'Saisie résultats'!AL143:AM143,'Saisie résultats'!AU143:AX143)))</f>
      </c>
      <c r="I144" s="47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47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47">
        <f>IF(ISBLANK('Liste élèves'!B145),"",IF(NOT(AND(ISERROR(MATCH("A",'Saisie résultats'!CL143:CR143,0)))),"A",SUM('Saisie résultats'!CL143:CR143)))</f>
      </c>
      <c r="L144" s="47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47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33" t="b">
        <f>AND(NOT(ISBLANK('Liste élèves'!B145)),COUNTA('Saisie résultats'!D143:CY143)&lt;&gt;100)</f>
        <v>0</v>
      </c>
      <c r="O144" s="33">
        <f>COUNTBLANK('Saisie résultats'!D143:CY143)-O$9</f>
        <v>100</v>
      </c>
      <c r="P144" s="33" t="b">
        <f t="shared" si="4"/>
        <v>1</v>
      </c>
      <c r="Q144" s="33">
        <f>IF(ISBLANK('Liste élèves'!B145),"",IF(OR(ISTEXT(D144),ISTEXT(E144),ISTEXT(F144),ISTEXT(G144),ISTEXT(H144)),"",SUM(D144:H144)))</f>
      </c>
      <c r="R144" s="33">
        <f>IF(ISBLANK('Liste élèves'!B145),"",IF(OR(ISTEXT(I144),ISTEXT(J144),ISTEXT(K144),ISTEXT(L144),ISTEXT(M144)),"",SUM(I144:M144)))</f>
      </c>
      <c r="AD144" s="48"/>
      <c r="AE144" s="48"/>
      <c r="AF144" s="49"/>
      <c r="AG144" s="49"/>
      <c r="AH144" s="49"/>
      <c r="AI144" s="49"/>
      <c r="AJ144" s="49"/>
      <c r="IS144" s="7"/>
    </row>
    <row r="145" spans="2:253" s="33" customFormat="1" ht="15" customHeight="1">
      <c r="B145" s="46">
        <v>136</v>
      </c>
      <c r="C145" s="30">
        <f>IF(ISBLANK('Liste élèves'!B146),"",('Liste élèves'!B146))</f>
      </c>
      <c r="D145" s="47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47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47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47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47">
        <f>IF(ISBLANK('Liste élèves'!B146),"",IF(NOT(AND(ISERROR(MATCH("A",'Saisie résultats'!AE144:AH144,0)),ISERROR(MATCH("A","$'saisie résultats'.f11al9":AM144,0)),ISERROR(MATCH("A",'Saisie résultats'!AV144:AX144,0)))),"A",SUM('Saisie résultats'!AE144:AH144,'Saisie résultats'!AL144:AM144,'Saisie résultats'!AU144:AX144)))</f>
      </c>
      <c r="I145" s="47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47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47">
        <f>IF(ISBLANK('Liste élèves'!B146),"",IF(NOT(AND(ISERROR(MATCH("A",'Saisie résultats'!CL144:CR144,0)))),"A",SUM('Saisie résultats'!CL144:CR144)))</f>
      </c>
      <c r="L145" s="47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47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33" t="b">
        <f>AND(NOT(ISBLANK('Liste élèves'!B146)),COUNTA('Saisie résultats'!D144:CY144)&lt;&gt;100)</f>
        <v>0</v>
      </c>
      <c r="O145" s="33">
        <f>COUNTBLANK('Saisie résultats'!D144:CY144)-O$9</f>
        <v>100</v>
      </c>
      <c r="P145" s="33" t="b">
        <f t="shared" si="4"/>
        <v>1</v>
      </c>
      <c r="Q145" s="33">
        <f>IF(ISBLANK('Liste élèves'!B146),"",IF(OR(ISTEXT(D145),ISTEXT(E145),ISTEXT(F145),ISTEXT(G145),ISTEXT(H145)),"",SUM(D145:H145)))</f>
      </c>
      <c r="R145" s="33">
        <f>IF(ISBLANK('Liste élèves'!B146),"",IF(OR(ISTEXT(I145),ISTEXT(J145),ISTEXT(K145),ISTEXT(L145),ISTEXT(M145)),"",SUM(I145:M145)))</f>
      </c>
      <c r="AD145" s="48"/>
      <c r="AE145" s="48"/>
      <c r="AF145" s="49"/>
      <c r="AG145" s="49"/>
      <c r="AH145" s="49"/>
      <c r="AI145" s="49"/>
      <c r="AJ145" s="49"/>
      <c r="IS145" s="7"/>
    </row>
    <row r="146" spans="2:253" s="33" customFormat="1" ht="15" customHeight="1">
      <c r="B146" s="46">
        <v>137</v>
      </c>
      <c r="C146" s="30">
        <f>IF(ISBLANK('Liste élèves'!B147),"",('Liste élèves'!B147))</f>
      </c>
      <c r="D146" s="47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47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47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47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47">
        <f>IF(ISBLANK('Liste élèves'!B147),"",IF(NOT(AND(ISERROR(MATCH("A",'Saisie résultats'!AE145:AH145,0)),ISERROR(MATCH("A","$'saisie résultats'.f11al9":AM145,0)),ISERROR(MATCH("A",'Saisie résultats'!AV145:AX145,0)))),"A",SUM('Saisie résultats'!AE145:AH145,'Saisie résultats'!AL145:AM145,'Saisie résultats'!AU145:AX145)))</f>
      </c>
      <c r="I146" s="47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47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47">
        <f>IF(ISBLANK('Liste élèves'!B147),"",IF(NOT(AND(ISERROR(MATCH("A",'Saisie résultats'!CL145:CR145,0)))),"A",SUM('Saisie résultats'!CL145:CR145)))</f>
      </c>
      <c r="L146" s="47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47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33" t="b">
        <f>AND(NOT(ISBLANK('Liste élèves'!B147)),COUNTA('Saisie résultats'!D145:CY145)&lt;&gt;100)</f>
        <v>0</v>
      </c>
      <c r="O146" s="33">
        <f>COUNTBLANK('Saisie résultats'!D145:CY145)-O$9</f>
        <v>100</v>
      </c>
      <c r="P146" s="33" t="b">
        <f t="shared" si="4"/>
        <v>1</v>
      </c>
      <c r="Q146" s="33">
        <f>IF(ISBLANK('Liste élèves'!B147),"",IF(OR(ISTEXT(D146),ISTEXT(E146),ISTEXT(F146),ISTEXT(G146),ISTEXT(H146)),"",SUM(D146:H146)))</f>
      </c>
      <c r="R146" s="33">
        <f>IF(ISBLANK('Liste élèves'!B147),"",IF(OR(ISTEXT(I146),ISTEXT(J146),ISTEXT(K146),ISTEXT(L146),ISTEXT(M146)),"",SUM(I146:M146)))</f>
      </c>
      <c r="AD146" s="48"/>
      <c r="AE146" s="48"/>
      <c r="AF146" s="49"/>
      <c r="AG146" s="49"/>
      <c r="AH146" s="49"/>
      <c r="AI146" s="49"/>
      <c r="AJ146" s="49"/>
      <c r="IS146" s="7"/>
    </row>
    <row r="147" spans="2:253" s="33" customFormat="1" ht="15" customHeight="1">
      <c r="B147" s="46">
        <v>138</v>
      </c>
      <c r="C147" s="30">
        <f>IF(ISBLANK('Liste élèves'!B148),"",('Liste élèves'!B148))</f>
      </c>
      <c r="D147" s="47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47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47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47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47">
        <f>IF(ISBLANK('Liste élèves'!B148),"",IF(NOT(AND(ISERROR(MATCH("A",'Saisie résultats'!AE146:AH146,0)),ISERROR(MATCH("A","$'saisie résultats'.f11al9":AM146,0)),ISERROR(MATCH("A",'Saisie résultats'!AV146:AX146,0)))),"A",SUM('Saisie résultats'!AE146:AH146,'Saisie résultats'!AL146:AM146,'Saisie résultats'!AU146:AX146)))</f>
      </c>
      <c r="I147" s="47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47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47">
        <f>IF(ISBLANK('Liste élèves'!B148),"",IF(NOT(AND(ISERROR(MATCH("A",'Saisie résultats'!CL146:CR146,0)))),"A",SUM('Saisie résultats'!CL146:CR146)))</f>
      </c>
      <c r="L147" s="47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47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33" t="b">
        <f>AND(NOT(ISBLANK('Liste élèves'!B148)),COUNTA('Saisie résultats'!D146:CY146)&lt;&gt;100)</f>
        <v>0</v>
      </c>
      <c r="O147" s="33">
        <f>COUNTBLANK('Saisie résultats'!D146:CY146)-O$9</f>
        <v>100</v>
      </c>
      <c r="P147" s="33" t="b">
        <f t="shared" si="4"/>
        <v>1</v>
      </c>
      <c r="Q147" s="33">
        <f>IF(ISBLANK('Liste élèves'!B148),"",IF(OR(ISTEXT(D147),ISTEXT(E147),ISTEXT(F147),ISTEXT(G147),ISTEXT(H147)),"",SUM(D147:H147)))</f>
      </c>
      <c r="R147" s="33">
        <f>IF(ISBLANK('Liste élèves'!B148),"",IF(OR(ISTEXT(I147),ISTEXT(J147),ISTEXT(K147),ISTEXT(L147),ISTEXT(M147)),"",SUM(I147:M147)))</f>
      </c>
      <c r="AD147" s="48"/>
      <c r="AE147" s="48"/>
      <c r="AF147" s="49"/>
      <c r="AG147" s="49"/>
      <c r="AH147" s="49"/>
      <c r="AI147" s="49"/>
      <c r="AJ147" s="49"/>
      <c r="IS147" s="7"/>
    </row>
    <row r="148" spans="2:253" s="33" customFormat="1" ht="15" customHeight="1">
      <c r="B148" s="46">
        <v>139</v>
      </c>
      <c r="C148" s="30">
        <f>IF(ISBLANK('Liste élèves'!B149),"",('Liste élèves'!B149))</f>
      </c>
      <c r="D148" s="47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47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47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47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47">
        <f>IF(ISBLANK('Liste élèves'!B149),"",IF(NOT(AND(ISERROR(MATCH("A",'Saisie résultats'!AE147:AH147,0)),ISERROR(MATCH("A","$'saisie résultats'.f11al9":AM147,0)),ISERROR(MATCH("A",'Saisie résultats'!AV147:AX147,0)))),"A",SUM('Saisie résultats'!AE147:AH147,'Saisie résultats'!AL147:AM147,'Saisie résultats'!AU147:AX147)))</f>
      </c>
      <c r="I148" s="47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47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47">
        <f>IF(ISBLANK('Liste élèves'!B149),"",IF(NOT(AND(ISERROR(MATCH("A",'Saisie résultats'!CL147:CR147,0)))),"A",SUM('Saisie résultats'!CL147:CR147)))</f>
      </c>
      <c r="L148" s="47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47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33" t="b">
        <f>AND(NOT(ISBLANK('Liste élèves'!B149)),COUNTA('Saisie résultats'!D147:CY147)&lt;&gt;100)</f>
        <v>0</v>
      </c>
      <c r="O148" s="33">
        <f>COUNTBLANK('Saisie résultats'!D147:CY147)-O$9</f>
        <v>100</v>
      </c>
      <c r="P148" s="33" t="b">
        <f t="shared" si="4"/>
        <v>1</v>
      </c>
      <c r="Q148" s="33">
        <f>IF(ISBLANK('Liste élèves'!B149),"",IF(OR(ISTEXT(D148),ISTEXT(E148),ISTEXT(F148),ISTEXT(G148),ISTEXT(H148)),"",SUM(D148:H148)))</f>
      </c>
      <c r="R148" s="33">
        <f>IF(ISBLANK('Liste élèves'!B149),"",IF(OR(ISTEXT(I148),ISTEXT(J148),ISTEXT(K148),ISTEXT(L148),ISTEXT(M148)),"",SUM(I148:M148)))</f>
      </c>
      <c r="AD148" s="48"/>
      <c r="AE148" s="48"/>
      <c r="AF148" s="49"/>
      <c r="AG148" s="49"/>
      <c r="AH148" s="49"/>
      <c r="AI148" s="49"/>
      <c r="AJ148" s="49"/>
      <c r="IS148" s="7"/>
    </row>
    <row r="149" spans="2:253" s="33" customFormat="1" ht="15" customHeight="1">
      <c r="B149" s="46">
        <v>140</v>
      </c>
      <c r="C149" s="30">
        <f>IF(ISBLANK('Liste élèves'!B150),"",('Liste élèves'!B150))</f>
      </c>
      <c r="D149" s="47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47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47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47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47">
        <f>IF(ISBLANK('Liste élèves'!B150),"",IF(NOT(AND(ISERROR(MATCH("A",'Saisie résultats'!AE148:AH148,0)),ISERROR(MATCH("A","$'saisie résultats'.f11al9":AM148,0)),ISERROR(MATCH("A",'Saisie résultats'!AV148:AX148,0)))),"A",SUM('Saisie résultats'!AE148:AH148,'Saisie résultats'!AL148:AM148,'Saisie résultats'!AU148:AX148)))</f>
      </c>
      <c r="I149" s="47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47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47">
        <f>IF(ISBLANK('Liste élèves'!B150),"",IF(NOT(AND(ISERROR(MATCH("A",'Saisie résultats'!CL148:CR148,0)))),"A",SUM('Saisie résultats'!CL148:CR148)))</f>
      </c>
      <c r="L149" s="47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47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33" t="b">
        <f>AND(NOT(ISBLANK('Liste élèves'!B150)),COUNTA('Saisie résultats'!D148:CY148)&lt;&gt;100)</f>
        <v>0</v>
      </c>
      <c r="O149" s="33">
        <f>COUNTBLANK('Saisie résultats'!D148:CY148)-O$9</f>
        <v>100</v>
      </c>
      <c r="P149" s="33" t="b">
        <f t="shared" si="4"/>
        <v>1</v>
      </c>
      <c r="Q149" s="33">
        <f>IF(ISBLANK('Liste élèves'!B150),"",IF(OR(ISTEXT(D149),ISTEXT(E149),ISTEXT(F149),ISTEXT(G149),ISTEXT(H149)),"",SUM(D149:H149)))</f>
      </c>
      <c r="R149" s="33">
        <f>IF(ISBLANK('Liste élèves'!B150),"",IF(OR(ISTEXT(I149),ISTEXT(J149),ISTEXT(K149),ISTEXT(L149),ISTEXT(M149)),"",SUM(I149:M149)))</f>
      </c>
      <c r="AD149" s="48"/>
      <c r="AE149" s="48"/>
      <c r="AF149" s="49"/>
      <c r="AG149" s="49"/>
      <c r="AH149" s="49"/>
      <c r="AI149" s="49"/>
      <c r="AJ149" s="49"/>
      <c r="IS149" s="7"/>
    </row>
    <row r="150" spans="2:253" s="33" customFormat="1" ht="15" customHeight="1">
      <c r="B150" s="46">
        <v>141</v>
      </c>
      <c r="C150" s="30">
        <f>IF(ISBLANK('Liste élèves'!B151),"",('Liste élèves'!B151))</f>
      </c>
      <c r="D150" s="47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47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47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47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47">
        <f>IF(ISBLANK('Liste élèves'!B151),"",IF(NOT(AND(ISERROR(MATCH("A",'Saisie résultats'!AE149:AH149,0)),ISERROR(MATCH("A","$'saisie résultats'.f11al9":AM149,0)),ISERROR(MATCH("A",'Saisie résultats'!AV149:AX149,0)))),"A",SUM('Saisie résultats'!AE149:AH149,'Saisie résultats'!AL149:AM149,'Saisie résultats'!AU149:AX149)))</f>
      </c>
      <c r="I150" s="47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47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47">
        <f>IF(ISBLANK('Liste élèves'!B151),"",IF(NOT(AND(ISERROR(MATCH("A",'Saisie résultats'!CL149:CR149,0)))),"A",SUM('Saisie résultats'!CL149:CR149)))</f>
      </c>
      <c r="L150" s="47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47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33" t="b">
        <f>AND(NOT(ISBLANK('Liste élèves'!B151)),COUNTA('Saisie résultats'!D149:CY149)&lt;&gt;100)</f>
        <v>0</v>
      </c>
      <c r="O150" s="33">
        <f>COUNTBLANK('Saisie résultats'!D149:CY149)-O$9</f>
        <v>100</v>
      </c>
      <c r="P150" s="33" t="b">
        <f t="shared" si="4"/>
        <v>1</v>
      </c>
      <c r="Q150" s="33">
        <f>IF(ISBLANK('Liste élèves'!B151),"",IF(OR(ISTEXT(D150),ISTEXT(E150),ISTEXT(F150),ISTEXT(G150),ISTEXT(H150)),"",SUM(D150:H150)))</f>
      </c>
      <c r="R150" s="33">
        <f>IF(ISBLANK('Liste élèves'!B151),"",IF(OR(ISTEXT(I150),ISTEXT(J150),ISTEXT(K150),ISTEXT(L150),ISTEXT(M150)),"",SUM(I150:M150)))</f>
      </c>
      <c r="AD150" s="48"/>
      <c r="AE150" s="48"/>
      <c r="AF150" s="49"/>
      <c r="AG150" s="49"/>
      <c r="AH150" s="49"/>
      <c r="AI150" s="49"/>
      <c r="AJ150" s="49"/>
      <c r="IS150" s="7"/>
    </row>
    <row r="151" spans="2:253" s="33" customFormat="1" ht="15" customHeight="1">
      <c r="B151" s="46">
        <v>142</v>
      </c>
      <c r="C151" s="30">
        <f>IF(ISBLANK('Liste élèves'!B152),"",('Liste élèves'!B152))</f>
      </c>
      <c r="D151" s="47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47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47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47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47">
        <f>IF(ISBLANK('Liste élèves'!B152),"",IF(NOT(AND(ISERROR(MATCH("A",'Saisie résultats'!AE150:AH150,0)),ISERROR(MATCH("A","$'saisie résultats'.f11al9":AM150,0)),ISERROR(MATCH("A",'Saisie résultats'!AV150:AX150,0)))),"A",SUM('Saisie résultats'!AE150:AH150,'Saisie résultats'!AL150:AM150,'Saisie résultats'!AU150:AX150)))</f>
      </c>
      <c r="I151" s="47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47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47">
        <f>IF(ISBLANK('Liste élèves'!B152),"",IF(NOT(AND(ISERROR(MATCH("A",'Saisie résultats'!CL150:CR150,0)))),"A",SUM('Saisie résultats'!CL150:CR150)))</f>
      </c>
      <c r="L151" s="47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47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33" t="b">
        <f>AND(NOT(ISBLANK('Liste élèves'!B152)),COUNTA('Saisie résultats'!D150:CY150)&lt;&gt;100)</f>
        <v>0</v>
      </c>
      <c r="O151" s="33">
        <f>COUNTBLANK('Saisie résultats'!D150:CY150)-O$9</f>
        <v>100</v>
      </c>
      <c r="P151" s="33" t="b">
        <f t="shared" si="4"/>
        <v>1</v>
      </c>
      <c r="Q151" s="33">
        <f>IF(ISBLANK('Liste élèves'!B152),"",IF(OR(ISTEXT(D151),ISTEXT(E151),ISTEXT(F151),ISTEXT(G151),ISTEXT(H151)),"",SUM(D151:H151)))</f>
      </c>
      <c r="R151" s="33">
        <f>IF(ISBLANK('Liste élèves'!B152),"",IF(OR(ISTEXT(I151),ISTEXT(J151),ISTEXT(K151),ISTEXT(L151),ISTEXT(M151)),"",SUM(I151:M151)))</f>
      </c>
      <c r="AD151" s="48"/>
      <c r="AE151" s="48"/>
      <c r="AF151" s="49"/>
      <c r="AG151" s="49"/>
      <c r="AH151" s="49"/>
      <c r="AI151" s="49"/>
      <c r="AJ151" s="49"/>
      <c r="IS151" s="7"/>
    </row>
    <row r="152" spans="2:253" s="33" customFormat="1" ht="15" customHeight="1">
      <c r="B152" s="46">
        <v>143</v>
      </c>
      <c r="C152" s="30">
        <f>IF(ISBLANK('Liste élèves'!B153),"",('Liste élèves'!B153))</f>
      </c>
      <c r="D152" s="47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47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47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47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47">
        <f>IF(ISBLANK('Liste élèves'!B153),"",IF(NOT(AND(ISERROR(MATCH("A",'Saisie résultats'!AE151:AH151,0)),ISERROR(MATCH("A","$'saisie résultats'.f11al9":AM151,0)),ISERROR(MATCH("A",'Saisie résultats'!AV151:AX151,0)))),"A",SUM('Saisie résultats'!AE151:AH151,'Saisie résultats'!AL151:AM151,'Saisie résultats'!AU151:AX151)))</f>
      </c>
      <c r="I152" s="47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47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47">
        <f>IF(ISBLANK('Liste élèves'!B153),"",IF(NOT(AND(ISERROR(MATCH("A",'Saisie résultats'!CL151:CR151,0)))),"A",SUM('Saisie résultats'!CL151:CR151)))</f>
      </c>
      <c r="L152" s="47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47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33" t="b">
        <f>AND(NOT(ISBLANK('Liste élèves'!B153)),COUNTA('Saisie résultats'!D151:CY151)&lt;&gt;100)</f>
        <v>0</v>
      </c>
      <c r="O152" s="33">
        <f>COUNTBLANK('Saisie résultats'!D151:CY151)-O$9</f>
        <v>100</v>
      </c>
      <c r="P152" s="33" t="b">
        <f t="shared" si="4"/>
        <v>1</v>
      </c>
      <c r="Q152" s="33">
        <f>IF(ISBLANK('Liste élèves'!B153),"",IF(OR(ISTEXT(D152),ISTEXT(E152),ISTEXT(F152),ISTEXT(G152),ISTEXT(H152)),"",SUM(D152:H152)))</f>
      </c>
      <c r="R152" s="33">
        <f>IF(ISBLANK('Liste élèves'!B153),"",IF(OR(ISTEXT(I152),ISTEXT(J152),ISTEXT(K152),ISTEXT(L152),ISTEXT(M152)),"",SUM(I152:M152)))</f>
      </c>
      <c r="AD152" s="48"/>
      <c r="AE152" s="48"/>
      <c r="AF152" s="49"/>
      <c r="AG152" s="49"/>
      <c r="AH152" s="49"/>
      <c r="AI152" s="49"/>
      <c r="AJ152" s="49"/>
      <c r="IS152" s="7"/>
    </row>
    <row r="153" spans="2:253" s="33" customFormat="1" ht="15" customHeight="1">
      <c r="B153" s="46">
        <v>144</v>
      </c>
      <c r="C153" s="30">
        <f>IF(ISBLANK('Liste élèves'!B154),"",('Liste élèves'!B154))</f>
      </c>
      <c r="D153" s="47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47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47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47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47">
        <f>IF(ISBLANK('Liste élèves'!B154),"",IF(NOT(AND(ISERROR(MATCH("A",'Saisie résultats'!AE152:AH152,0)),ISERROR(MATCH("A","$'saisie résultats'.f11al9":AM152,0)),ISERROR(MATCH("A",'Saisie résultats'!AV152:AX152,0)))),"A",SUM('Saisie résultats'!AE152:AH152,'Saisie résultats'!AL152:AM152,'Saisie résultats'!AU152:AX152)))</f>
      </c>
      <c r="I153" s="47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47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47">
        <f>IF(ISBLANK('Liste élèves'!B154),"",IF(NOT(AND(ISERROR(MATCH("A",'Saisie résultats'!CL152:CR152,0)))),"A",SUM('Saisie résultats'!CL152:CR152)))</f>
      </c>
      <c r="L153" s="47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47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33" t="b">
        <f>AND(NOT(ISBLANK('Liste élèves'!B154)),COUNTA('Saisie résultats'!D152:CY152)&lt;&gt;100)</f>
        <v>0</v>
      </c>
      <c r="O153" s="33">
        <f>COUNTBLANK('Saisie résultats'!D152:CY152)-O$9</f>
        <v>100</v>
      </c>
      <c r="P153" s="33" t="b">
        <f t="shared" si="4"/>
        <v>1</v>
      </c>
      <c r="Q153" s="33">
        <f>IF(ISBLANK('Liste élèves'!B154),"",IF(OR(ISTEXT(D153),ISTEXT(E153),ISTEXT(F153),ISTEXT(G153),ISTEXT(H153)),"",SUM(D153:H153)))</f>
      </c>
      <c r="R153" s="33">
        <f>IF(ISBLANK('Liste élèves'!B154),"",IF(OR(ISTEXT(I153),ISTEXT(J153),ISTEXT(K153),ISTEXT(L153),ISTEXT(M153)),"",SUM(I153:M153)))</f>
      </c>
      <c r="AD153" s="48"/>
      <c r="AE153" s="48"/>
      <c r="AF153" s="49"/>
      <c r="AG153" s="49"/>
      <c r="AH153" s="49"/>
      <c r="AI153" s="49"/>
      <c r="AJ153" s="49"/>
      <c r="IS153" s="7"/>
    </row>
    <row r="154" spans="2:253" s="33" customFormat="1" ht="15" customHeight="1">
      <c r="B154" s="46">
        <v>145</v>
      </c>
      <c r="C154" s="30">
        <f>IF(ISBLANK('Liste élèves'!B155),"",('Liste élèves'!B155))</f>
      </c>
      <c r="D154" s="47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47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47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47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47">
        <f>IF(ISBLANK('Liste élèves'!B155),"",IF(NOT(AND(ISERROR(MATCH("A",'Saisie résultats'!AE153:AH153,0)),ISERROR(MATCH("A","$'saisie résultats'.f11al9":AM153,0)),ISERROR(MATCH("A",'Saisie résultats'!AV153:AX153,0)))),"A",SUM('Saisie résultats'!AE153:AH153,'Saisie résultats'!AL153:AM153,'Saisie résultats'!AU153:AX153)))</f>
      </c>
      <c r="I154" s="47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47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47">
        <f>IF(ISBLANK('Liste élèves'!B155),"",IF(NOT(AND(ISERROR(MATCH("A",'Saisie résultats'!CL153:CR153,0)))),"A",SUM('Saisie résultats'!CL153:CR153)))</f>
      </c>
      <c r="L154" s="47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47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33" t="b">
        <f>AND(NOT(ISBLANK('Liste élèves'!B155)),COUNTA('Saisie résultats'!D153:CY153)&lt;&gt;100)</f>
        <v>0</v>
      </c>
      <c r="O154" s="33">
        <f>COUNTBLANK('Saisie résultats'!D153:CY153)-O$9</f>
        <v>100</v>
      </c>
      <c r="P154" s="33" t="b">
        <f t="shared" si="4"/>
        <v>1</v>
      </c>
      <c r="Q154" s="33">
        <f>IF(ISBLANK('Liste élèves'!B155),"",IF(OR(ISTEXT(D154),ISTEXT(E154),ISTEXT(F154),ISTEXT(G154),ISTEXT(H154)),"",SUM(D154:H154)))</f>
      </c>
      <c r="R154" s="33">
        <f>IF(ISBLANK('Liste élèves'!B155),"",IF(OR(ISTEXT(I154),ISTEXT(J154),ISTEXT(K154),ISTEXT(L154),ISTEXT(M154)),"",SUM(I154:M154)))</f>
      </c>
      <c r="IS154" s="7"/>
    </row>
    <row r="155" spans="2:253" s="33" customFormat="1" ht="15" customHeight="1">
      <c r="B155" s="46">
        <v>146</v>
      </c>
      <c r="C155" s="30">
        <f>IF(ISBLANK('Liste élèves'!B156),"",('Liste élèves'!B156))</f>
      </c>
      <c r="D155" s="47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47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47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47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47">
        <f>IF(ISBLANK('Liste élèves'!B156),"",IF(NOT(AND(ISERROR(MATCH("A",'Saisie résultats'!AE154:AH154,0)),ISERROR(MATCH("A","$'saisie résultats'.f11al9":AM154,0)),ISERROR(MATCH("A",'Saisie résultats'!AV154:AX154,0)))),"A",SUM('Saisie résultats'!AE154:AH154,'Saisie résultats'!AL154:AM154,'Saisie résultats'!AU154:AX154)))</f>
      </c>
      <c r="I155" s="47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47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47">
        <f>IF(ISBLANK('Liste élèves'!B156),"",IF(NOT(AND(ISERROR(MATCH("A",'Saisie résultats'!CL154:CR154,0)))),"A",SUM('Saisie résultats'!CL154:CR154)))</f>
      </c>
      <c r="L155" s="47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47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33" t="b">
        <f>AND(NOT(ISBLANK('Liste élèves'!B156)),COUNTA('Saisie résultats'!D154:CY154)&lt;&gt;100)</f>
        <v>0</v>
      </c>
      <c r="O155" s="33">
        <f>COUNTBLANK('Saisie résultats'!D154:CY154)-O$9</f>
        <v>100</v>
      </c>
      <c r="P155" s="33" t="b">
        <f t="shared" si="4"/>
        <v>1</v>
      </c>
      <c r="Q155" s="33">
        <f>IF(ISBLANK('Liste élèves'!B156),"",IF(OR(ISTEXT(D155),ISTEXT(E155),ISTEXT(F155),ISTEXT(G155),ISTEXT(H155)),"",SUM(D155:H155)))</f>
      </c>
      <c r="R155" s="33">
        <f>IF(ISBLANK('Liste élèves'!B156),"",IF(OR(ISTEXT(I155),ISTEXT(J155),ISTEXT(K155),ISTEXT(L155),ISTEXT(M155)),"",SUM(I155:M155)))</f>
      </c>
      <c r="AD155" s="48"/>
      <c r="AE155" s="48"/>
      <c r="AF155" s="49"/>
      <c r="AG155" s="49"/>
      <c r="AH155" s="49"/>
      <c r="AI155" s="49"/>
      <c r="AJ155" s="49"/>
      <c r="IS155" s="7"/>
    </row>
    <row r="156" spans="2:253" s="33" customFormat="1" ht="15" customHeight="1">
      <c r="B156" s="46">
        <v>147</v>
      </c>
      <c r="C156" s="30">
        <f>IF(ISBLANK('Liste élèves'!B157),"",('Liste élèves'!B157))</f>
      </c>
      <c r="D156" s="47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47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47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47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47">
        <f>IF(ISBLANK('Liste élèves'!B157),"",IF(NOT(AND(ISERROR(MATCH("A",'Saisie résultats'!AE155:AH155,0)),ISERROR(MATCH("A","$'saisie résultats'.f11al9":AM155,0)),ISERROR(MATCH("A",'Saisie résultats'!AV155:AX155,0)))),"A",SUM('Saisie résultats'!AE155:AH155,'Saisie résultats'!AL155:AM155,'Saisie résultats'!AU155:AX155)))</f>
      </c>
      <c r="I156" s="47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47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47">
        <f>IF(ISBLANK('Liste élèves'!B157),"",IF(NOT(AND(ISERROR(MATCH("A",'Saisie résultats'!CL155:CR155,0)))),"A",SUM('Saisie résultats'!CL155:CR155)))</f>
      </c>
      <c r="L156" s="47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47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33" t="b">
        <f>AND(NOT(ISBLANK('Liste élèves'!B157)),COUNTA('Saisie résultats'!D155:CY155)&lt;&gt;100)</f>
        <v>0</v>
      </c>
      <c r="O156" s="33">
        <f>COUNTBLANK('Saisie résultats'!D155:CY155)-O$9</f>
        <v>100</v>
      </c>
      <c r="P156" s="33" t="b">
        <f t="shared" si="4"/>
        <v>1</v>
      </c>
      <c r="Q156" s="33">
        <f>IF(ISBLANK('Liste élèves'!B157),"",IF(OR(ISTEXT(D156),ISTEXT(E156),ISTEXT(F156),ISTEXT(G156),ISTEXT(H156)),"",SUM(D156:H156)))</f>
      </c>
      <c r="R156" s="33">
        <f>IF(ISBLANK('Liste élèves'!B157),"",IF(OR(ISTEXT(I156),ISTEXT(J156),ISTEXT(K156),ISTEXT(L156),ISTEXT(M156)),"",SUM(I156:M156)))</f>
      </c>
      <c r="AD156" s="48"/>
      <c r="AE156" s="48"/>
      <c r="AF156" s="49"/>
      <c r="AG156" s="49"/>
      <c r="AH156" s="49"/>
      <c r="AI156" s="49"/>
      <c r="AJ156" s="49"/>
      <c r="IS156" s="7"/>
    </row>
    <row r="157" spans="2:253" s="33" customFormat="1" ht="15" customHeight="1">
      <c r="B157" s="46">
        <v>148</v>
      </c>
      <c r="C157" s="30">
        <f>IF(ISBLANK('Liste élèves'!B158),"",('Liste élèves'!B158))</f>
      </c>
      <c r="D157" s="47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47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47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47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47">
        <f>IF(ISBLANK('Liste élèves'!B158),"",IF(NOT(AND(ISERROR(MATCH("A",'Saisie résultats'!AE156:AH156,0)),ISERROR(MATCH("A","$'saisie résultats'.f11al9":AM156,0)),ISERROR(MATCH("A",'Saisie résultats'!AV156:AX156,0)))),"A",SUM('Saisie résultats'!AE156:AH156,'Saisie résultats'!AL156:AM156,'Saisie résultats'!AU156:AX156)))</f>
      </c>
      <c r="I157" s="47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47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47">
        <f>IF(ISBLANK('Liste élèves'!B158),"",IF(NOT(AND(ISERROR(MATCH("A",'Saisie résultats'!CL156:CR156,0)))),"A",SUM('Saisie résultats'!CL156:CR156)))</f>
      </c>
      <c r="L157" s="47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47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33" t="b">
        <f>AND(NOT(ISBLANK('Liste élèves'!B158)),COUNTA('Saisie résultats'!D156:CY156)&lt;&gt;100)</f>
        <v>0</v>
      </c>
      <c r="O157" s="33">
        <f>COUNTBLANK('Saisie résultats'!D156:CY156)-O$9</f>
        <v>100</v>
      </c>
      <c r="P157" s="33" t="b">
        <f t="shared" si="4"/>
        <v>1</v>
      </c>
      <c r="Q157" s="33">
        <f>IF(ISBLANK('Liste élèves'!B158),"",IF(OR(ISTEXT(D157),ISTEXT(E157),ISTEXT(F157),ISTEXT(G157),ISTEXT(H157)),"",SUM(D157:H157)))</f>
      </c>
      <c r="R157" s="33">
        <f>IF(ISBLANK('Liste élèves'!B158),"",IF(OR(ISTEXT(I157),ISTEXT(J157),ISTEXT(K157),ISTEXT(L157),ISTEXT(M157)),"",SUM(I157:M157)))</f>
      </c>
      <c r="AD157" s="48"/>
      <c r="AE157" s="48"/>
      <c r="AF157" s="49"/>
      <c r="AG157" s="49"/>
      <c r="AH157" s="49"/>
      <c r="AI157" s="49"/>
      <c r="AJ157" s="49"/>
      <c r="IS157" s="7"/>
    </row>
    <row r="158" spans="2:253" s="33" customFormat="1" ht="15" customHeight="1">
      <c r="B158" s="46">
        <v>149</v>
      </c>
      <c r="C158" s="30">
        <f>IF(ISBLANK('Liste élèves'!B159),"",('Liste élèves'!B159))</f>
      </c>
      <c r="D158" s="47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47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47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47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47">
        <f>IF(ISBLANK('Liste élèves'!B159),"",IF(NOT(AND(ISERROR(MATCH("A",'Saisie résultats'!AE157:AH157,0)),ISERROR(MATCH("A","$'saisie résultats'.f11al9":AM157,0)),ISERROR(MATCH("A",'Saisie résultats'!AV157:AX157,0)))),"A",SUM('Saisie résultats'!AE157:AH157,'Saisie résultats'!AL157:AM157,'Saisie résultats'!AU157:AX157)))</f>
      </c>
      <c r="I158" s="47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47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47">
        <f>IF(ISBLANK('Liste élèves'!B159),"",IF(NOT(AND(ISERROR(MATCH("A",'Saisie résultats'!CL157:CR157,0)))),"A",SUM('Saisie résultats'!CL157:CR157)))</f>
      </c>
      <c r="L158" s="47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47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33" t="b">
        <f>AND(NOT(ISBLANK('Liste élèves'!B159)),COUNTA('Saisie résultats'!D157:CY157)&lt;&gt;100)</f>
        <v>0</v>
      </c>
      <c r="O158" s="33">
        <f>COUNTBLANK('Saisie résultats'!D157:CY157)-O$9</f>
        <v>100</v>
      </c>
      <c r="P158" s="33" t="b">
        <f t="shared" si="4"/>
        <v>1</v>
      </c>
      <c r="Q158" s="33">
        <f>IF(ISBLANK('Liste élèves'!B159),"",IF(OR(ISTEXT(D158),ISTEXT(E158),ISTEXT(F158),ISTEXT(G158),ISTEXT(H158)),"",SUM(D158:H158)))</f>
      </c>
      <c r="R158" s="33">
        <f>IF(ISBLANK('Liste élèves'!B159),"",IF(OR(ISTEXT(I158),ISTEXT(J158),ISTEXT(K158),ISTEXT(L158),ISTEXT(M158)),"",SUM(I158:M158)))</f>
      </c>
      <c r="AD158" s="48"/>
      <c r="AE158" s="48"/>
      <c r="AF158" s="49"/>
      <c r="AG158" s="49"/>
      <c r="AH158" s="49"/>
      <c r="AI158" s="49"/>
      <c r="AJ158" s="49"/>
      <c r="IS158" s="7"/>
    </row>
    <row r="159" spans="2:253" s="33" customFormat="1" ht="15" customHeight="1">
      <c r="B159" s="46">
        <v>150</v>
      </c>
      <c r="C159" s="30">
        <f>IF(ISBLANK('Liste élèves'!B160),"",('Liste élèves'!B160))</f>
      </c>
      <c r="D159" s="47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47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47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47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47">
        <f>IF(ISBLANK('Liste élèves'!B160),"",IF(NOT(AND(ISERROR(MATCH("A",'Saisie résultats'!AE158:AH158,0)),ISERROR(MATCH("A","$'saisie résultats'.f11al9":AM158,0)),ISERROR(MATCH("A",'Saisie résultats'!AV158:AX158,0)))),"A",SUM('Saisie résultats'!AE158:AH158,'Saisie résultats'!AL158:AM158,'Saisie résultats'!AU158:AX158)))</f>
      </c>
      <c r="I159" s="47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47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47">
        <f>IF(ISBLANK('Liste élèves'!B160),"",IF(NOT(AND(ISERROR(MATCH("A",'Saisie résultats'!CL158:CR158,0)))),"A",SUM('Saisie résultats'!CL158:CR158)))</f>
      </c>
      <c r="L159" s="47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47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33" t="b">
        <f>AND(NOT(ISBLANK('Liste élèves'!B160)),COUNTA('Saisie résultats'!D158:CY158)&lt;&gt;100)</f>
        <v>0</v>
      </c>
      <c r="O159" s="33">
        <f>COUNTBLANK('Saisie résultats'!D158:CY158)-O$9</f>
        <v>100</v>
      </c>
      <c r="P159" s="33" t="b">
        <f t="shared" si="4"/>
        <v>1</v>
      </c>
      <c r="Q159" s="33">
        <f>IF(ISBLANK('Liste élèves'!B160),"",IF(OR(ISTEXT(D159),ISTEXT(E159),ISTEXT(F159),ISTEXT(G159),ISTEXT(H159)),"",SUM(D159:H159)))</f>
      </c>
      <c r="R159" s="33">
        <f>IF(ISBLANK('Liste élèves'!B160),"",IF(OR(ISTEXT(I159),ISTEXT(J159),ISTEXT(K159),ISTEXT(L159),ISTEXT(M159)),"",SUM(I159:M159)))</f>
      </c>
      <c r="AD159" s="48"/>
      <c r="AE159" s="48"/>
      <c r="AF159" s="49"/>
      <c r="AG159" s="49"/>
      <c r="AH159" s="49"/>
      <c r="AI159" s="49"/>
      <c r="AJ159" s="49"/>
      <c r="IS159" s="7"/>
    </row>
    <row r="160" spans="4:13" ht="12.75" hidden="1">
      <c r="D160" s="32">
        <f>COUNTA('Saisie résultats'!D7:I7)+COUNTA('Saisie résultats'!X7:AB7)+COUNTA('Saisie résultats'!AD7)+COUNTA('Saisie résultats'!BJ7:BL7)</f>
        <v>15</v>
      </c>
      <c r="E160" s="32">
        <f>COUNTA('Saisie résultats'!M7:R7)+COUNTA('Saisie résultats'!AC7)+COUNTA('Saisie résultats'!BA7:BC7)</f>
        <v>10</v>
      </c>
      <c r="F160" s="32">
        <f>COUNTA('Saisie résultats'!J7:L7)+COUNTA('Saisie résultats'!AY7:AZ7)+COUNTA('Saisie résultats'!BD7:BH7)</f>
        <v>10</v>
      </c>
      <c r="G160" s="32">
        <f>COUNTA('Saisie résultats'!S7:W7)+COUNTA('Saisie résultats'!AI7:AK7)+COUNTA('Saisie résultats'!AN7:AT7)</f>
        <v>15</v>
      </c>
      <c r="H160" s="32">
        <f>COUNTA('Saisie résultats'!AE7:AH7)+COUNTA('Saisie résultats'!AL7:AM7)+COUNTA('Saisie résultats'!AU7:AX7)</f>
        <v>10</v>
      </c>
      <c r="I160" s="32">
        <f>COUNTA('Saisie résultats'!BO7:BS7)+COUNTA('Saisie résultats'!BV7:BX7)</f>
        <v>8</v>
      </c>
      <c r="J160" s="32">
        <f>COUNTA('Saisie résultats'!BT7:BU7)+COUNTA('Saisie résultats'!BY7:CH7)</f>
        <v>12</v>
      </c>
      <c r="K160" s="32">
        <f>COUNTA('Saisie résultats'!CL7:CR7)</f>
        <v>7</v>
      </c>
      <c r="L160" s="32">
        <f>COUNTA('Saisie résultats'!CS7:CV7)+COUNTA('Saisie résultats'!CI7:CK7)</f>
        <v>7</v>
      </c>
      <c r="M160" s="32">
        <f>COUNTA('Saisie résultats'!CW7:CY7)+COUNTA('Saisie résultats'!BL7:BN7)</f>
        <v>6</v>
      </c>
    </row>
    <row r="161" spans="4:13" ht="12.75" hidden="1">
      <c r="D161" s="32">
        <f>COUNTIF('Saisie résultats'!D8:I8,"N")+COUNTIF('Saisie résultats'!X8:AB8,"n")+COUNTIF('Saisie résultats'!AD8,"n")+COUNTIF('Saisie résultats'!BJ8:BL8,"n")</f>
        <v>0</v>
      </c>
      <c r="E161" s="32">
        <f>COUNTIF('Saisie résultats'!M8:R8,"N")+COUNTIF('Saisie résultats'!AC8,"N")+COUNTIF('Saisie résultats'!BA8:BC8,"N")</f>
        <v>0</v>
      </c>
      <c r="F161" s="32">
        <f>COUNTIF('Saisie résultats'!J8:L8,"N")+COUNTIF('Saisie résultats'!AY8:AZ8,"N")+COUNTIF('Saisie résultats'!BD8:BH8,"N")</f>
        <v>0</v>
      </c>
      <c r="G161" s="32">
        <f>COUNTIF('Saisie résultats'!S8:W8,"N")+COUNTIF('Saisie résultats'!AI8:AK8,"N")+COUNTIF('Saisie résultats'!AN8:AT8,"N")</f>
        <v>0</v>
      </c>
      <c r="H161" s="32">
        <f>COUNTIF('Saisie résultats'!AE8:AH8,"N")+COUNTIF('Saisie résultats'!AL8:AM8,"N")+COUNTIF('Saisie résultats'!AV8:AX8,"N")</f>
        <v>0</v>
      </c>
      <c r="I161" s="32">
        <f>COUNTIF('Saisie résultats'!BO8:BS8,"N")+COUNTIF('Saisie résultats'!BV8:BX8,"N")</f>
        <v>0</v>
      </c>
      <c r="J161" s="32">
        <f>COUNTIF('Saisie résultats'!BT8:BU8,"N")+COUNTIF('Saisie résultats'!BY8:CH8,"N")</f>
        <v>0</v>
      </c>
      <c r="K161" s="32">
        <f>COUNTIF('Saisie résultats'!CL8:CR8,"N")</f>
        <v>0</v>
      </c>
      <c r="L161" s="32">
        <f>COUNTIF('Saisie résultats'!CS8:CV8,"N")+COUNTIF('Saisie résultats'!CI8:CK8,"N")</f>
        <v>0</v>
      </c>
      <c r="M161" s="32">
        <f>COUNTIF('Saisie résultats'!BL8:BN8,"N")+COUNTIF('Saisie résultats'!CW8:CY8,"N")</f>
        <v>0</v>
      </c>
    </row>
    <row r="162" spans="4:13" ht="12.75" hidden="1">
      <c r="D162" s="32">
        <f>D160-D161</f>
        <v>15</v>
      </c>
      <c r="E162" s="32">
        <f aca="true" t="shared" si="5" ref="E162:M162">E160-E161</f>
        <v>10</v>
      </c>
      <c r="F162" s="32">
        <f t="shared" si="5"/>
        <v>10</v>
      </c>
      <c r="G162" s="32">
        <f t="shared" si="5"/>
        <v>15</v>
      </c>
      <c r="H162" s="32">
        <f t="shared" si="5"/>
        <v>10</v>
      </c>
      <c r="I162" s="32">
        <f t="shared" si="5"/>
        <v>8</v>
      </c>
      <c r="J162" s="32">
        <f t="shared" si="5"/>
        <v>12</v>
      </c>
      <c r="K162" s="32">
        <f t="shared" si="5"/>
        <v>7</v>
      </c>
      <c r="L162" s="32">
        <f t="shared" si="5"/>
        <v>7</v>
      </c>
      <c r="M162" s="32">
        <f t="shared" si="5"/>
        <v>6</v>
      </c>
    </row>
  </sheetData>
  <sheetProtection sheet="1" objects="1" scenarios="1"/>
  <mergeCells count="3">
    <mergeCell ref="A2:C5"/>
    <mergeCell ref="D7:H7"/>
    <mergeCell ref="I7:M7"/>
  </mergeCells>
  <conditionalFormatting sqref="C10:M159">
    <cfRule type="expression" priority="1" dxfId="1" stopIfTrue="1">
      <formula>AND($O10&gt;0,NOT($C10=""))</formula>
    </cfRule>
    <cfRule type="expression" priority="2" dxfId="0" stopIfTrue="1">
      <formula>MOD(ROW(G3),2)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workbookViewId="0" topLeftCell="A1">
      <pane ySplit="6" topLeftCell="BM7" activePane="bottomLeft" state="frozen"/>
      <selection pane="topLeft" activeCell="A1" sqref="A1"/>
      <selection pane="bottomLeft" activeCell="AT25" sqref="AT25"/>
    </sheetView>
  </sheetViews>
  <sheetFormatPr defaultColWidth="11.421875" defaultRowHeight="12.75"/>
  <cols>
    <col min="1" max="1" width="8.8515625" style="52" customWidth="1"/>
    <col min="2" max="2" width="0.71875" style="52" customWidth="1"/>
    <col min="3" max="3" width="5.421875" style="52" customWidth="1"/>
    <col min="4" max="4" width="0.71875" style="52" customWidth="1"/>
    <col min="5" max="5" width="2.421875" style="52" customWidth="1"/>
    <col min="6" max="6" width="3.00390625" style="52" customWidth="1"/>
    <col min="7" max="7" width="7.28125" style="52" customWidth="1"/>
    <col min="8" max="9" width="0.71875" style="52" customWidth="1"/>
    <col min="10" max="35" width="3.421875" style="52" customWidth="1"/>
    <col min="36" max="36" width="4.8515625" style="52" customWidth="1"/>
    <col min="37" max="37" width="0.71875" style="52" customWidth="1"/>
    <col min="38" max="38" width="3.421875" style="53" customWidth="1"/>
    <col min="39" max="39" width="3.7109375" style="53" customWidth="1"/>
    <col min="40" max="40" width="3.421875" style="54" customWidth="1"/>
    <col min="41" max="43" width="0" style="52" hidden="1" customWidth="1"/>
    <col min="44" max="44" width="11.00390625" style="52" customWidth="1"/>
    <col min="45" max="105" width="3.421875" style="52" customWidth="1"/>
    <col min="106" max="127" width="5.00390625" style="52" customWidth="1"/>
    <col min="128" max="16384" width="11.421875" style="52" customWidth="1"/>
  </cols>
  <sheetData>
    <row r="1" spans="17:40" s="34" customFormat="1" ht="12" customHeight="1">
      <c r="Q1" s="11"/>
      <c r="R1" s="55"/>
      <c r="AL1" s="56"/>
      <c r="AM1" s="56"/>
      <c r="AN1" s="57"/>
    </row>
    <row r="2" spans="1:40" s="34" customFormat="1" ht="15" customHeight="1">
      <c r="A2" s="109" t="s">
        <v>15</v>
      </c>
      <c r="B2" s="109"/>
      <c r="C2" s="109"/>
      <c r="D2" s="109"/>
      <c r="E2" s="109"/>
      <c r="F2" s="109"/>
      <c r="G2" s="109"/>
      <c r="H2" s="109"/>
      <c r="L2" s="114" t="s">
        <v>56</v>
      </c>
      <c r="M2" s="114"/>
      <c r="N2" s="114"/>
      <c r="O2" s="115"/>
      <c r="P2" s="115"/>
      <c r="Q2" s="115"/>
      <c r="R2" s="115"/>
      <c r="S2" s="115"/>
      <c r="T2" s="115"/>
      <c r="U2" s="115"/>
      <c r="V2" s="115"/>
      <c r="Y2" s="58">
        <v>1</v>
      </c>
      <c r="Z2" s="59" t="s">
        <v>57</v>
      </c>
      <c r="AJ2" s="116">
        <f>(SUM(AL7:AL39)+SUM(AL41:AL73))/((60-SUM(AQ7:AQ39))+(40-SUM(AQ41:AQ73)))</f>
        <v>0</v>
      </c>
      <c r="AK2" s="116"/>
      <c r="AL2" s="116"/>
      <c r="AM2" s="56"/>
      <c r="AN2" s="57"/>
    </row>
    <row r="3" spans="1:40" s="34" customFormat="1" ht="17.25" customHeight="1">
      <c r="A3" s="109"/>
      <c r="B3" s="109"/>
      <c r="C3" s="109"/>
      <c r="D3" s="109"/>
      <c r="E3" s="109"/>
      <c r="F3" s="109"/>
      <c r="G3" s="109"/>
      <c r="H3" s="109"/>
      <c r="I3" s="60"/>
      <c r="AJ3" s="116"/>
      <c r="AK3" s="116"/>
      <c r="AL3" s="116"/>
      <c r="AM3" s="56"/>
      <c r="AN3" s="57"/>
    </row>
    <row r="4" spans="7:256" s="37" customFormat="1" ht="7.5" customHeight="1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2"/>
      <c r="AM4" s="62"/>
      <c r="AN4" s="63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CB4" s="61"/>
      <c r="CC4" s="61"/>
      <c r="CD4" s="61"/>
      <c r="CE4" s="61"/>
      <c r="CF4" s="61"/>
      <c r="CH4" s="61"/>
      <c r="CI4" s="61"/>
      <c r="CJ4" s="61"/>
      <c r="CK4" s="61"/>
      <c r="CL4" s="61"/>
      <c r="CN4" s="61"/>
      <c r="CO4" s="61"/>
      <c r="CP4" s="61"/>
      <c r="CQ4" s="61"/>
      <c r="CR4" s="61"/>
      <c r="CT4" s="61"/>
      <c r="CU4" s="61"/>
      <c r="CV4" s="61"/>
      <c r="CW4" s="61"/>
      <c r="CX4" s="61"/>
      <c r="CY4" s="61"/>
      <c r="CZ4" s="61"/>
      <c r="DA4" s="61"/>
      <c r="DC4" s="61"/>
      <c r="DD4" s="61"/>
      <c r="DE4" s="61"/>
      <c r="DF4" s="61"/>
      <c r="DG4" s="61"/>
      <c r="DI4" s="61"/>
      <c r="DJ4" s="61"/>
      <c r="DK4" s="61"/>
      <c r="DL4" s="61"/>
      <c r="DM4" s="61"/>
      <c r="DO4" s="61"/>
      <c r="DP4" s="61"/>
      <c r="DQ4" s="61"/>
      <c r="DR4" s="61"/>
      <c r="DS4" s="61"/>
      <c r="DU4" s="61"/>
      <c r="DV4" s="61"/>
      <c r="DW4" s="61"/>
      <c r="IO4" s="52"/>
      <c r="IP4" s="52"/>
      <c r="IQ4" s="52"/>
      <c r="IR4" s="52"/>
      <c r="IS4" s="52"/>
      <c r="IT4" s="52"/>
      <c r="IU4" s="52"/>
      <c r="IV4" s="52"/>
    </row>
    <row r="5" spans="1:256" s="37" customFormat="1" ht="15" customHeight="1">
      <c r="A5" s="64" t="s">
        <v>27</v>
      </c>
      <c r="B5" s="117" t="str">
        <f>CONCATENATE("Synthèse de l'élève ",O2)</f>
        <v>Synthèse de l'élève 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CB5" s="61"/>
      <c r="CC5" s="61"/>
      <c r="CD5" s="61"/>
      <c r="CE5" s="61"/>
      <c r="CF5" s="61"/>
      <c r="CH5" s="61"/>
      <c r="CI5" s="61"/>
      <c r="CJ5" s="61"/>
      <c r="CK5" s="61"/>
      <c r="CL5" s="61"/>
      <c r="CN5" s="61"/>
      <c r="CO5" s="61"/>
      <c r="CP5" s="61"/>
      <c r="CQ5" s="61"/>
      <c r="CR5" s="61"/>
      <c r="CT5" s="61"/>
      <c r="CU5" s="61"/>
      <c r="CV5" s="61"/>
      <c r="CW5" s="61"/>
      <c r="CX5" s="61"/>
      <c r="CY5" s="61"/>
      <c r="CZ5" s="61"/>
      <c r="DA5" s="61"/>
      <c r="DC5" s="61"/>
      <c r="DD5" s="61"/>
      <c r="DE5" s="61"/>
      <c r="DF5" s="61"/>
      <c r="DG5" s="61"/>
      <c r="DI5" s="61"/>
      <c r="DJ5" s="61"/>
      <c r="DK5" s="61"/>
      <c r="DL5" s="61"/>
      <c r="DM5" s="61"/>
      <c r="DO5" s="61"/>
      <c r="DP5" s="61"/>
      <c r="DQ5" s="61"/>
      <c r="DR5" s="61"/>
      <c r="DS5" s="61"/>
      <c r="DU5" s="61"/>
      <c r="DV5" s="61"/>
      <c r="DW5" s="61"/>
      <c r="IO5" s="52"/>
      <c r="IP5" s="52"/>
      <c r="IQ5" s="52"/>
      <c r="IR5" s="52"/>
      <c r="IS5" s="52"/>
      <c r="IT5" s="52"/>
      <c r="IU5" s="52"/>
      <c r="IV5" s="52"/>
    </row>
    <row r="6" spans="1:256" s="37" customFormat="1" ht="12.75" customHeight="1">
      <c r="A6" s="118" t="str">
        <f>'Saisie résultats'!CZ163&amp;" items non évalués en Français et "&amp;'Saisie résultats'!CZ164&amp;" items non évalués en mathématiques"</f>
        <v>0 items non évalués en Français et 0 items non évalués en mathématiques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CB6" s="61"/>
      <c r="CC6" s="61"/>
      <c r="CD6" s="61"/>
      <c r="CE6" s="61"/>
      <c r="CF6" s="61"/>
      <c r="CH6" s="61"/>
      <c r="CI6" s="61"/>
      <c r="CJ6" s="61"/>
      <c r="CK6" s="61"/>
      <c r="CL6" s="61"/>
      <c r="CN6" s="61"/>
      <c r="CO6" s="61"/>
      <c r="CP6" s="61"/>
      <c r="CQ6" s="61"/>
      <c r="CR6" s="61"/>
      <c r="CT6" s="61"/>
      <c r="CU6" s="61"/>
      <c r="CV6" s="61"/>
      <c r="CW6" s="61"/>
      <c r="CX6" s="61"/>
      <c r="CY6" s="61"/>
      <c r="CZ6" s="61"/>
      <c r="DA6" s="61"/>
      <c r="DC6" s="61"/>
      <c r="DD6" s="61"/>
      <c r="DE6" s="61"/>
      <c r="DF6" s="61"/>
      <c r="DG6" s="61"/>
      <c r="DI6" s="61"/>
      <c r="DJ6" s="61"/>
      <c r="DK6" s="61"/>
      <c r="DL6" s="61"/>
      <c r="DM6" s="61"/>
      <c r="DO6" s="61"/>
      <c r="DP6" s="61"/>
      <c r="DQ6" s="61"/>
      <c r="DR6" s="61"/>
      <c r="DS6" s="61"/>
      <c r="DU6" s="61"/>
      <c r="DV6" s="61"/>
      <c r="DW6" s="61"/>
      <c r="IO6" s="52"/>
      <c r="IP6" s="52"/>
      <c r="IQ6" s="52"/>
      <c r="IR6" s="52"/>
      <c r="IS6" s="52"/>
      <c r="IT6" s="52"/>
      <c r="IU6" s="52"/>
      <c r="IV6" s="52"/>
    </row>
    <row r="7" spans="1:256" s="37" customFormat="1" ht="19.5" customHeight="1">
      <c r="A7" s="119" t="s">
        <v>58</v>
      </c>
      <c r="C7" s="120" t="s">
        <v>45</v>
      </c>
      <c r="D7" s="120"/>
      <c r="E7" s="120"/>
      <c r="F7" s="120"/>
      <c r="G7" s="120"/>
      <c r="H7" s="61"/>
      <c r="I7" s="121" t="s">
        <v>59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7"/>
      <c r="AL7" s="122" t="str">
        <f>IF(ISERROR(AO7),"A",AO7)</f>
        <v>A</v>
      </c>
      <c r="AM7" s="122"/>
      <c r="AN7" s="65" t="str">
        <f>"/"&amp;1-AQ7</f>
        <v>/1</v>
      </c>
      <c r="AO7" s="61" t="e">
        <f>SUM(VLOOKUP(O2,'Saisie résultats'!C9:CY158,MATCH(27,'Saisie résultats'!C7:CY7,0),0))</f>
        <v>#N/A</v>
      </c>
      <c r="AP7" s="61" t="e">
        <f>LEN(VLOOKUP(O2,'Saisie résultats'!C9:CY158,MATCH(27,'Saisie résultats'!C7:CY7,0),0))=0</f>
        <v>#N/A</v>
      </c>
      <c r="AQ7" s="61">
        <f>COUNTIF('Saisie résultats'!AD8,"N")</f>
        <v>0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CB7" s="61"/>
      <c r="CC7" s="61"/>
      <c r="CD7" s="61"/>
      <c r="CE7" s="61"/>
      <c r="CF7" s="61"/>
      <c r="CH7" s="61"/>
      <c r="CI7" s="61"/>
      <c r="CJ7" s="61"/>
      <c r="CK7" s="61"/>
      <c r="CL7" s="61"/>
      <c r="CN7" s="61"/>
      <c r="CO7" s="61"/>
      <c r="CP7" s="61"/>
      <c r="CQ7" s="61"/>
      <c r="CR7" s="61"/>
      <c r="CT7" s="61"/>
      <c r="CU7" s="61"/>
      <c r="CV7" s="61"/>
      <c r="CW7" s="61"/>
      <c r="CX7" s="61"/>
      <c r="CY7" s="61"/>
      <c r="CZ7" s="61"/>
      <c r="DA7" s="61"/>
      <c r="DC7" s="61"/>
      <c r="DD7" s="61"/>
      <c r="DE7" s="61"/>
      <c r="DF7" s="61"/>
      <c r="DG7" s="61"/>
      <c r="DI7" s="61"/>
      <c r="DJ7" s="61"/>
      <c r="DK7" s="61"/>
      <c r="DL7" s="61"/>
      <c r="DM7" s="61"/>
      <c r="DO7" s="61"/>
      <c r="DP7" s="61"/>
      <c r="DQ7" s="61"/>
      <c r="DR7" s="61"/>
      <c r="DS7" s="61"/>
      <c r="DU7" s="61"/>
      <c r="DV7" s="61"/>
      <c r="DW7" s="61"/>
      <c r="IO7" s="52"/>
      <c r="IP7" s="52"/>
      <c r="IQ7" s="52"/>
      <c r="IR7" s="52"/>
      <c r="IS7" s="52"/>
      <c r="IT7" s="52"/>
      <c r="IU7" s="52"/>
      <c r="IV7" s="52"/>
    </row>
    <row r="8" spans="1:256" s="37" customFormat="1" ht="3.75" customHeight="1">
      <c r="A8" s="119"/>
      <c r="C8" s="120"/>
      <c r="D8" s="120"/>
      <c r="E8" s="120"/>
      <c r="F8" s="120"/>
      <c r="G8" s="120"/>
      <c r="H8" s="6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7"/>
      <c r="AL8" s="62"/>
      <c r="AM8" s="62"/>
      <c r="AN8" s="63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CB8" s="61"/>
      <c r="CC8" s="61"/>
      <c r="CD8" s="61"/>
      <c r="CE8" s="61"/>
      <c r="CF8" s="61"/>
      <c r="CH8" s="61"/>
      <c r="CI8" s="61"/>
      <c r="CJ8" s="61"/>
      <c r="CK8" s="61"/>
      <c r="CL8" s="61"/>
      <c r="CN8" s="61"/>
      <c r="CO8" s="61"/>
      <c r="CP8" s="61"/>
      <c r="CQ8" s="61"/>
      <c r="CR8" s="61"/>
      <c r="CT8" s="61"/>
      <c r="CU8" s="61"/>
      <c r="CV8" s="61"/>
      <c r="CW8" s="61"/>
      <c r="CX8" s="61"/>
      <c r="CY8" s="61"/>
      <c r="CZ8" s="61"/>
      <c r="DA8" s="61"/>
      <c r="DC8" s="61"/>
      <c r="DD8" s="61"/>
      <c r="DE8" s="61"/>
      <c r="DF8" s="61"/>
      <c r="DG8" s="61"/>
      <c r="DI8" s="61"/>
      <c r="DJ8" s="61"/>
      <c r="DK8" s="61"/>
      <c r="DL8" s="61"/>
      <c r="DM8" s="61"/>
      <c r="DO8" s="61"/>
      <c r="DP8" s="61"/>
      <c r="DQ8" s="61"/>
      <c r="DR8" s="61"/>
      <c r="DS8" s="61"/>
      <c r="DU8" s="61"/>
      <c r="DV8" s="61"/>
      <c r="DW8" s="61"/>
      <c r="IO8" s="52"/>
      <c r="IP8" s="52"/>
      <c r="IQ8" s="52"/>
      <c r="IR8" s="52"/>
      <c r="IS8" s="52"/>
      <c r="IT8" s="52"/>
      <c r="IU8" s="52"/>
      <c r="IV8" s="52"/>
    </row>
    <row r="9" spans="1:256" s="37" customFormat="1" ht="19.5" customHeight="1">
      <c r="A9" s="119"/>
      <c r="C9" s="120"/>
      <c r="D9" s="120"/>
      <c r="E9" s="120"/>
      <c r="F9" s="120"/>
      <c r="G9" s="120"/>
      <c r="H9" s="61"/>
      <c r="I9" s="123" t="s">
        <v>60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7"/>
      <c r="AL9" s="122" t="str">
        <f>IF(ISERROR(AO9),"A",AO9)</f>
        <v>A</v>
      </c>
      <c r="AM9" s="122"/>
      <c r="AN9" s="65" t="str">
        <f>"/"&amp;2-AQ9</f>
        <v>/2</v>
      </c>
      <c r="AO9" s="61" t="e">
        <f>SUM(VLOOKUP(O2,'Saisie résultats'!C9:CY158,MATCH(1,'Saisie résultats'!C7:CY7,0),0),VLOOKUP(O2,'Saisie résultats'!C9:CY158,MATCH(58,'Saisie résultats'!C7:CY7,0),0))</f>
        <v>#N/A</v>
      </c>
      <c r="AP9" s="61" t="e">
        <f>OR(LEN(VLOOKUP(O2,'Saisie résultats'!C9:CY158,MATCH(1,'Saisie résultats'!C7:CY7,0),0))=0,LEN(VLOOKUP(O2,'Saisie résultats'!C9:CY158,MATCH(58,'Saisie résultats'!C7:CY7,0),0))=0)</f>
        <v>#N/A</v>
      </c>
      <c r="AQ9" s="61">
        <f>COUNTIF('Saisie résultats'!D8,"N")+COUNTIF('Saisie résultats'!BI8,"N")</f>
        <v>0</v>
      </c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CB9" s="61"/>
      <c r="CC9" s="61"/>
      <c r="CD9" s="61"/>
      <c r="CE9" s="61"/>
      <c r="CF9" s="61"/>
      <c r="CH9" s="61"/>
      <c r="CI9" s="61"/>
      <c r="CJ9" s="61"/>
      <c r="CK9" s="61"/>
      <c r="CL9" s="61"/>
      <c r="CN9" s="61"/>
      <c r="CO9" s="61"/>
      <c r="CP9" s="61"/>
      <c r="CQ9" s="61"/>
      <c r="CR9" s="61"/>
      <c r="CT9" s="61"/>
      <c r="CU9" s="61"/>
      <c r="CV9" s="61"/>
      <c r="CW9" s="61"/>
      <c r="CX9" s="61"/>
      <c r="CY9" s="61"/>
      <c r="CZ9" s="61"/>
      <c r="DA9" s="61"/>
      <c r="DC9" s="61"/>
      <c r="DD9" s="61"/>
      <c r="DE9" s="61"/>
      <c r="DF9" s="61"/>
      <c r="DG9" s="61"/>
      <c r="DI9" s="61"/>
      <c r="DJ9" s="61"/>
      <c r="DK9" s="61"/>
      <c r="DL9" s="61"/>
      <c r="DM9" s="61"/>
      <c r="DO9" s="61"/>
      <c r="DP9" s="61"/>
      <c r="DQ9" s="61"/>
      <c r="DR9" s="61"/>
      <c r="DS9" s="61"/>
      <c r="DU9" s="61"/>
      <c r="DV9" s="61"/>
      <c r="DW9" s="61"/>
      <c r="IO9" s="52"/>
      <c r="IP9" s="52"/>
      <c r="IQ9" s="52"/>
      <c r="IR9" s="52"/>
      <c r="IS9" s="52"/>
      <c r="IT9" s="52"/>
      <c r="IU9" s="52"/>
      <c r="IV9" s="52"/>
    </row>
    <row r="10" spans="1:256" s="37" customFormat="1" ht="3.75" customHeight="1">
      <c r="A10" s="119"/>
      <c r="C10" s="120"/>
      <c r="D10" s="120"/>
      <c r="E10" s="120"/>
      <c r="F10" s="120"/>
      <c r="G10" s="120"/>
      <c r="H10" s="6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7"/>
      <c r="AL10" s="62"/>
      <c r="AM10" s="62"/>
      <c r="AN10" s="63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CB10" s="61"/>
      <c r="CC10" s="61"/>
      <c r="CD10" s="61"/>
      <c r="CE10" s="61"/>
      <c r="CF10" s="61"/>
      <c r="CH10" s="61"/>
      <c r="CI10" s="61"/>
      <c r="CJ10" s="61"/>
      <c r="CK10" s="61"/>
      <c r="CL10" s="61"/>
      <c r="CN10" s="61"/>
      <c r="CO10" s="61"/>
      <c r="CP10" s="61"/>
      <c r="CQ10" s="61"/>
      <c r="CR10" s="61"/>
      <c r="CT10" s="61"/>
      <c r="CU10" s="61"/>
      <c r="CV10" s="61"/>
      <c r="CW10" s="61"/>
      <c r="CX10" s="61"/>
      <c r="CY10" s="61"/>
      <c r="CZ10" s="61"/>
      <c r="DA10" s="61"/>
      <c r="DC10" s="61"/>
      <c r="DD10" s="61"/>
      <c r="DE10" s="61"/>
      <c r="DF10" s="61"/>
      <c r="DG10" s="61"/>
      <c r="DI10" s="61"/>
      <c r="DJ10" s="61"/>
      <c r="DK10" s="61"/>
      <c r="DL10" s="61"/>
      <c r="DM10" s="61"/>
      <c r="DO10" s="61"/>
      <c r="DP10" s="61"/>
      <c r="DQ10" s="61"/>
      <c r="DR10" s="61"/>
      <c r="DS10" s="61"/>
      <c r="DU10" s="61"/>
      <c r="DV10" s="61"/>
      <c r="DW10" s="61"/>
      <c r="IO10" s="52"/>
      <c r="IP10" s="52"/>
      <c r="IQ10" s="52"/>
      <c r="IR10" s="52"/>
      <c r="IS10" s="52"/>
      <c r="IT10" s="52"/>
      <c r="IU10" s="52"/>
      <c r="IV10" s="52"/>
    </row>
    <row r="11" spans="1:256" s="37" customFormat="1" ht="19.5" customHeight="1">
      <c r="A11" s="119"/>
      <c r="C11" s="120"/>
      <c r="D11" s="120"/>
      <c r="E11" s="120"/>
      <c r="F11" s="120"/>
      <c r="G11" s="120"/>
      <c r="H11" s="61"/>
      <c r="I11" s="123" t="s">
        <v>61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7"/>
      <c r="AL11" s="122" t="str">
        <f>IF(ISERROR(AO11),"A",AO11)</f>
        <v>A</v>
      </c>
      <c r="AM11" s="122"/>
      <c r="AN11" s="65" t="str">
        <f>"/"&amp;9-AQ11</f>
        <v>/9</v>
      </c>
      <c r="AO11" s="61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61" t="e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#N/A</v>
      </c>
      <c r="AQ11" s="61">
        <f>COUNTIF('Saisie résultats'!E8:I8,"N")+COUNTIF('Saisie résultats'!X8,"N")+COUNTIF('Saisie résultats'!AA8,"N")+COUNTIF('Saisie résultats'!BJ8:BK8,"N")</f>
        <v>0</v>
      </c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CB11" s="61"/>
      <c r="CC11" s="61"/>
      <c r="CD11" s="61"/>
      <c r="CE11" s="61"/>
      <c r="CF11" s="61"/>
      <c r="CH11" s="61"/>
      <c r="CI11" s="61"/>
      <c r="CJ11" s="61"/>
      <c r="CK11" s="61"/>
      <c r="CL11" s="61"/>
      <c r="CN11" s="61"/>
      <c r="CO11" s="61"/>
      <c r="CP11" s="61"/>
      <c r="CQ11" s="61"/>
      <c r="CR11" s="61"/>
      <c r="CT11" s="61"/>
      <c r="CU11" s="61"/>
      <c r="CV11" s="61"/>
      <c r="CW11" s="61"/>
      <c r="CX11" s="61"/>
      <c r="CY11" s="61"/>
      <c r="CZ11" s="61"/>
      <c r="DA11" s="61"/>
      <c r="DC11" s="61"/>
      <c r="DD11" s="61"/>
      <c r="DE11" s="61"/>
      <c r="DF11" s="61"/>
      <c r="DG11" s="61"/>
      <c r="DI11" s="61"/>
      <c r="DJ11" s="61"/>
      <c r="DK11" s="61"/>
      <c r="DL11" s="61"/>
      <c r="DM11" s="61"/>
      <c r="DO11" s="61"/>
      <c r="DP11" s="61"/>
      <c r="DQ11" s="61"/>
      <c r="DR11" s="61"/>
      <c r="DS11" s="61"/>
      <c r="DU11" s="61"/>
      <c r="DV11" s="61"/>
      <c r="DW11" s="61"/>
      <c r="IO11" s="52"/>
      <c r="IP11" s="52"/>
      <c r="IQ11" s="52"/>
      <c r="IR11" s="52"/>
      <c r="IS11" s="52"/>
      <c r="IT11" s="52"/>
      <c r="IU11" s="52"/>
      <c r="IV11" s="52"/>
    </row>
    <row r="12" spans="1:256" s="37" customFormat="1" ht="3.75" customHeight="1">
      <c r="A12" s="119"/>
      <c r="C12" s="120"/>
      <c r="D12" s="120"/>
      <c r="E12" s="120"/>
      <c r="F12" s="120"/>
      <c r="G12" s="120"/>
      <c r="H12" s="6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7"/>
      <c r="AL12" s="62"/>
      <c r="AM12" s="62"/>
      <c r="AN12" s="63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CB12" s="61"/>
      <c r="CC12" s="61"/>
      <c r="CD12" s="61"/>
      <c r="CE12" s="61"/>
      <c r="CF12" s="61"/>
      <c r="CH12" s="61"/>
      <c r="CI12" s="61"/>
      <c r="CJ12" s="61"/>
      <c r="CK12" s="61"/>
      <c r="CL12" s="61"/>
      <c r="CN12" s="61"/>
      <c r="CO12" s="61"/>
      <c r="CP12" s="61"/>
      <c r="CQ12" s="61"/>
      <c r="CR12" s="61"/>
      <c r="CT12" s="61"/>
      <c r="CU12" s="61"/>
      <c r="CV12" s="61"/>
      <c r="CW12" s="61"/>
      <c r="CX12" s="61"/>
      <c r="CY12" s="61"/>
      <c r="CZ12" s="61"/>
      <c r="DA12" s="61"/>
      <c r="DC12" s="61"/>
      <c r="DD12" s="61"/>
      <c r="DE12" s="61"/>
      <c r="DF12" s="61"/>
      <c r="DG12" s="61"/>
      <c r="DI12" s="61"/>
      <c r="DJ12" s="61"/>
      <c r="DK12" s="61"/>
      <c r="DL12" s="61"/>
      <c r="DM12" s="61"/>
      <c r="DO12" s="61"/>
      <c r="DP12" s="61"/>
      <c r="DQ12" s="61"/>
      <c r="DR12" s="61"/>
      <c r="DS12" s="61"/>
      <c r="DU12" s="61"/>
      <c r="DV12" s="61"/>
      <c r="DW12" s="61"/>
      <c r="IO12" s="52"/>
      <c r="IP12" s="52"/>
      <c r="IQ12" s="52"/>
      <c r="IR12" s="52"/>
      <c r="IS12" s="52"/>
      <c r="IT12" s="52"/>
      <c r="IU12" s="52"/>
      <c r="IV12" s="52"/>
    </row>
    <row r="13" spans="1:256" s="37" customFormat="1" ht="19.5" customHeight="1">
      <c r="A13" s="119"/>
      <c r="C13" s="124" t="str">
        <f>IF(OR(AL7="",AL9="",AL11="",AL13="",AL15=""),"",IF(OR(AL7="A",AL9="A",AL11="A",AL13="A",AL15="A"),"A",SUM(AL7,AL9,AL11,AL13,AL15)))</f>
        <v>A</v>
      </c>
      <c r="D13" s="124"/>
      <c r="E13" s="124"/>
      <c r="F13" s="125" t="str">
        <f>"/"&amp;15-SUM(AQ7:AQ15)</f>
        <v>/15</v>
      </c>
      <c r="G13" s="125"/>
      <c r="H13" s="61"/>
      <c r="I13" s="123" t="s">
        <v>62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7"/>
      <c r="AL13" s="122" t="str">
        <f>IF(ISERROR(AO13),"A",AO13)</f>
        <v>A</v>
      </c>
      <c r="AM13" s="122"/>
      <c r="AN13" s="65" t="str">
        <f>"/"&amp;2-AQ13</f>
        <v>/2</v>
      </c>
      <c r="AO13" s="61" t="e">
        <f>SUM(VLOOKUP(O2,'Saisie résultats'!C9:CY158,MATCH(22,'Saisie résultats'!C7:CY7,0),0),VLOOKUP(O2,'Saisie résultats'!C9:CY158,MATCH(23,'Saisie résultats'!C7:CY7,0),0))</f>
        <v>#N/A</v>
      </c>
      <c r="AP13" s="61" t="e">
        <f>OR(LEN(VLOOKUP(O2,'Saisie résultats'!C9:CY158,MATCH(22,'Saisie résultats'!C7:CY7,0),0))=0,LEN(VLOOKUP(O2,'Saisie résultats'!C9:CY158,MATCH(23,'Saisie résultats'!C7:CY7,0),0))=0)</f>
        <v>#N/A</v>
      </c>
      <c r="AQ13" s="61">
        <f>COUNTIF('Saisie résultats'!Y8,"N")+COUNTIF('Saisie résultats'!Z8,"N")</f>
        <v>0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CB13" s="61"/>
      <c r="CC13" s="61"/>
      <c r="CD13" s="61"/>
      <c r="CE13" s="61"/>
      <c r="CF13" s="61"/>
      <c r="CH13" s="61"/>
      <c r="CI13" s="61"/>
      <c r="CJ13" s="61"/>
      <c r="CK13" s="61"/>
      <c r="CL13" s="61"/>
      <c r="CN13" s="61"/>
      <c r="CO13" s="61"/>
      <c r="CP13" s="61"/>
      <c r="CQ13" s="61"/>
      <c r="CR13" s="61"/>
      <c r="CT13" s="61"/>
      <c r="CU13" s="61"/>
      <c r="CV13" s="61"/>
      <c r="CW13" s="61"/>
      <c r="CX13" s="61"/>
      <c r="CY13" s="61"/>
      <c r="CZ13" s="61"/>
      <c r="DA13" s="61"/>
      <c r="DC13" s="61"/>
      <c r="DD13" s="61"/>
      <c r="DE13" s="61"/>
      <c r="DF13" s="61"/>
      <c r="DG13" s="61"/>
      <c r="DI13" s="61"/>
      <c r="DJ13" s="61"/>
      <c r="DK13" s="61"/>
      <c r="DL13" s="61"/>
      <c r="DM13" s="61"/>
      <c r="DO13" s="61"/>
      <c r="DP13" s="61"/>
      <c r="DQ13" s="61"/>
      <c r="DR13" s="61"/>
      <c r="DS13" s="61"/>
      <c r="DU13" s="61"/>
      <c r="DV13" s="61"/>
      <c r="DW13" s="61"/>
      <c r="IO13" s="52"/>
      <c r="IP13" s="52"/>
      <c r="IQ13" s="52"/>
      <c r="IR13" s="52"/>
      <c r="IS13" s="52"/>
      <c r="IT13" s="52"/>
      <c r="IU13" s="52"/>
      <c r="IV13" s="52"/>
    </row>
    <row r="14" spans="1:256" s="37" customFormat="1" ht="3.75" customHeight="1">
      <c r="A14" s="119"/>
      <c r="C14" s="124"/>
      <c r="D14" s="124"/>
      <c r="E14" s="124"/>
      <c r="F14" s="125"/>
      <c r="G14" s="125"/>
      <c r="H14" s="61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7"/>
      <c r="AL14" s="62"/>
      <c r="AM14" s="62"/>
      <c r="AN14" s="63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CB14" s="61"/>
      <c r="CC14" s="61"/>
      <c r="CD14" s="61"/>
      <c r="CE14" s="61"/>
      <c r="CF14" s="61"/>
      <c r="CH14" s="61"/>
      <c r="CI14" s="61"/>
      <c r="CJ14" s="61"/>
      <c r="CK14" s="61"/>
      <c r="CL14" s="61"/>
      <c r="CN14" s="61"/>
      <c r="CO14" s="61"/>
      <c r="CP14" s="61"/>
      <c r="CQ14" s="61"/>
      <c r="CR14" s="61"/>
      <c r="CT14" s="61"/>
      <c r="CU14" s="61"/>
      <c r="CV14" s="61"/>
      <c r="CW14" s="61"/>
      <c r="CX14" s="61"/>
      <c r="CY14" s="61"/>
      <c r="CZ14" s="61"/>
      <c r="DA14" s="61"/>
      <c r="DC14" s="61"/>
      <c r="DD14" s="61"/>
      <c r="DE14" s="61"/>
      <c r="DF14" s="61"/>
      <c r="DG14" s="61"/>
      <c r="DI14" s="61"/>
      <c r="DJ14" s="61"/>
      <c r="DK14" s="61"/>
      <c r="DL14" s="61"/>
      <c r="DM14" s="61"/>
      <c r="DO14" s="61"/>
      <c r="DP14" s="61"/>
      <c r="DQ14" s="61"/>
      <c r="DR14" s="61"/>
      <c r="DS14" s="61"/>
      <c r="DU14" s="61"/>
      <c r="DV14" s="61"/>
      <c r="DW14" s="61"/>
      <c r="IO14" s="52"/>
      <c r="IP14" s="52"/>
      <c r="IQ14" s="52"/>
      <c r="IR14" s="52"/>
      <c r="IS14" s="52"/>
      <c r="IT14" s="52"/>
      <c r="IU14" s="52"/>
      <c r="IV14" s="52"/>
    </row>
    <row r="15" spans="1:256" s="37" customFormat="1" ht="19.5" customHeight="1">
      <c r="A15" s="119"/>
      <c r="C15" s="124"/>
      <c r="D15" s="124"/>
      <c r="E15" s="124"/>
      <c r="F15" s="125"/>
      <c r="G15" s="125"/>
      <c r="H15" s="61"/>
      <c r="I15" s="123" t="s">
        <v>63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7"/>
      <c r="AL15" s="122" t="str">
        <f>IF(ISERROR(AO15),"A",AO15)</f>
        <v>A</v>
      </c>
      <c r="AM15" s="122"/>
      <c r="AN15" s="65" t="str">
        <f>"/"&amp;1-AQ15</f>
        <v>/1</v>
      </c>
      <c r="AO15" s="61" t="e">
        <f>SUM(VLOOKUP(O2,'Saisie résultats'!C9:CY158,MATCH(25,'Saisie résultats'!C7:CY7,0),0))</f>
        <v>#N/A</v>
      </c>
      <c r="AP15" s="61" t="e">
        <f>LEN(VLOOKUP(O2,'Saisie résultats'!C9:CY158,MATCH(25,'Saisie résultats'!C7:CY7,0),0))=0</f>
        <v>#N/A</v>
      </c>
      <c r="AQ15" s="61">
        <f>COUNTIF('Saisie résultats'!AB8,"N")</f>
        <v>0</v>
      </c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CB15" s="61"/>
      <c r="CC15" s="61"/>
      <c r="CD15" s="61"/>
      <c r="CE15" s="61"/>
      <c r="CF15" s="61"/>
      <c r="CH15" s="61"/>
      <c r="CI15" s="61"/>
      <c r="CJ15" s="61"/>
      <c r="CK15" s="61"/>
      <c r="CL15" s="61"/>
      <c r="CN15" s="61"/>
      <c r="CO15" s="61"/>
      <c r="CP15" s="61"/>
      <c r="CQ15" s="61"/>
      <c r="CR15" s="61"/>
      <c r="CT15" s="61"/>
      <c r="CU15" s="61"/>
      <c r="CV15" s="61"/>
      <c r="CW15" s="61"/>
      <c r="CX15" s="61"/>
      <c r="CY15" s="61"/>
      <c r="CZ15" s="61"/>
      <c r="DA15" s="61"/>
      <c r="DC15" s="61"/>
      <c r="DD15" s="61"/>
      <c r="DE15" s="61"/>
      <c r="DF15" s="61"/>
      <c r="DG15" s="61"/>
      <c r="DI15" s="61"/>
      <c r="DJ15" s="61"/>
      <c r="DK15" s="61"/>
      <c r="DL15" s="61"/>
      <c r="DM15" s="61"/>
      <c r="DO15" s="61"/>
      <c r="DP15" s="61"/>
      <c r="DQ15" s="61"/>
      <c r="DR15" s="61"/>
      <c r="DS15" s="61"/>
      <c r="DU15" s="61"/>
      <c r="DV15" s="61"/>
      <c r="DW15" s="61"/>
      <c r="IO15" s="52"/>
      <c r="IP15" s="52"/>
      <c r="IQ15" s="52"/>
      <c r="IR15" s="52"/>
      <c r="IS15" s="52"/>
      <c r="IT15" s="52"/>
      <c r="IU15" s="52"/>
      <c r="IV15" s="52"/>
    </row>
    <row r="16" spans="1:256" s="37" customFormat="1" ht="3.75" customHeight="1">
      <c r="A16" s="119"/>
      <c r="C16" s="68"/>
      <c r="D16" s="68"/>
      <c r="E16" s="68"/>
      <c r="F16" s="68"/>
      <c r="G16" s="68"/>
      <c r="H16" s="61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7"/>
      <c r="AL16" s="62"/>
      <c r="AM16" s="62"/>
      <c r="AN16" s="63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CB16" s="61"/>
      <c r="CC16" s="61"/>
      <c r="CD16" s="61"/>
      <c r="CE16" s="61"/>
      <c r="CF16" s="61"/>
      <c r="CH16" s="61"/>
      <c r="CI16" s="61"/>
      <c r="CJ16" s="61"/>
      <c r="CK16" s="61"/>
      <c r="CL16" s="61"/>
      <c r="CN16" s="61"/>
      <c r="CO16" s="61"/>
      <c r="CP16" s="61"/>
      <c r="CQ16" s="61"/>
      <c r="CR16" s="61"/>
      <c r="CT16" s="61"/>
      <c r="CU16" s="61"/>
      <c r="CV16" s="61"/>
      <c r="CW16" s="61"/>
      <c r="CX16" s="61"/>
      <c r="CY16" s="61"/>
      <c r="CZ16" s="61"/>
      <c r="DA16" s="61"/>
      <c r="DC16" s="61"/>
      <c r="DD16" s="61"/>
      <c r="DE16" s="61"/>
      <c r="DF16" s="61"/>
      <c r="DG16" s="61"/>
      <c r="DI16" s="61"/>
      <c r="DJ16" s="61"/>
      <c r="DK16" s="61"/>
      <c r="DL16" s="61"/>
      <c r="DM16" s="61"/>
      <c r="DO16" s="61"/>
      <c r="DP16" s="61"/>
      <c r="DQ16" s="61"/>
      <c r="DR16" s="61"/>
      <c r="DS16" s="61"/>
      <c r="DU16" s="61"/>
      <c r="DV16" s="61"/>
      <c r="DW16" s="61"/>
      <c r="IO16" s="52"/>
      <c r="IP16" s="52"/>
      <c r="IQ16" s="52"/>
      <c r="IR16" s="52"/>
      <c r="IS16" s="52"/>
      <c r="IT16" s="52"/>
      <c r="IU16" s="52"/>
      <c r="IV16" s="52"/>
    </row>
    <row r="17" spans="1:256" s="37" customFormat="1" ht="19.5" customHeight="1">
      <c r="A17" s="119"/>
      <c r="C17" s="120" t="s">
        <v>46</v>
      </c>
      <c r="D17" s="120"/>
      <c r="E17" s="120"/>
      <c r="F17" s="120"/>
      <c r="G17" s="120"/>
      <c r="H17" s="61"/>
      <c r="I17" s="123" t="s">
        <v>64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7"/>
      <c r="AL17" s="122" t="str">
        <f>IF(ISERROR(AO17),"A",AO17)</f>
        <v>A</v>
      </c>
      <c r="AM17" s="122"/>
      <c r="AN17" s="65" t="str">
        <f>"/"&amp;3-AQ17</f>
        <v>/3</v>
      </c>
      <c r="AO17" s="61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61" t="e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#N/A</v>
      </c>
      <c r="AQ17" s="61">
        <f>COUNTIF('Saisie résultats'!BA8:BC8,"N")</f>
        <v>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CB17" s="61"/>
      <c r="CC17" s="61"/>
      <c r="CD17" s="61"/>
      <c r="CE17" s="61"/>
      <c r="CF17" s="61"/>
      <c r="CH17" s="61"/>
      <c r="CI17" s="61"/>
      <c r="CJ17" s="61"/>
      <c r="CK17" s="61"/>
      <c r="CL17" s="61"/>
      <c r="CN17" s="61"/>
      <c r="CO17" s="61"/>
      <c r="CP17" s="61"/>
      <c r="CQ17" s="61"/>
      <c r="CR17" s="61"/>
      <c r="CT17" s="61"/>
      <c r="CU17" s="61"/>
      <c r="CV17" s="61"/>
      <c r="CW17" s="61"/>
      <c r="CX17" s="61"/>
      <c r="CY17" s="61"/>
      <c r="CZ17" s="61"/>
      <c r="DA17" s="61"/>
      <c r="DC17" s="61"/>
      <c r="DD17" s="61"/>
      <c r="DE17" s="61"/>
      <c r="DF17" s="61"/>
      <c r="DG17" s="61"/>
      <c r="DI17" s="61"/>
      <c r="DJ17" s="61"/>
      <c r="DK17" s="61"/>
      <c r="DL17" s="61"/>
      <c r="DM17" s="61"/>
      <c r="DO17" s="61"/>
      <c r="DP17" s="61"/>
      <c r="DQ17" s="61"/>
      <c r="DR17" s="61"/>
      <c r="DS17" s="61"/>
      <c r="DU17" s="61"/>
      <c r="DV17" s="61"/>
      <c r="DW17" s="61"/>
      <c r="IO17" s="52"/>
      <c r="IP17" s="52"/>
      <c r="IQ17" s="52"/>
      <c r="IR17" s="52"/>
      <c r="IS17" s="52"/>
      <c r="IT17" s="52"/>
      <c r="IU17" s="52"/>
      <c r="IV17" s="52"/>
    </row>
    <row r="18" spans="1:256" s="37" customFormat="1" ht="3.75" customHeight="1">
      <c r="A18" s="119"/>
      <c r="C18" s="120"/>
      <c r="D18" s="120"/>
      <c r="E18" s="120"/>
      <c r="F18" s="120"/>
      <c r="G18" s="120"/>
      <c r="H18" s="61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"/>
      <c r="AL18" s="62"/>
      <c r="AM18" s="62"/>
      <c r="AN18" s="63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CB18" s="61"/>
      <c r="CC18" s="61"/>
      <c r="CD18" s="61"/>
      <c r="CE18" s="61"/>
      <c r="CF18" s="61"/>
      <c r="CH18" s="61"/>
      <c r="CI18" s="61"/>
      <c r="CJ18" s="61"/>
      <c r="CK18" s="61"/>
      <c r="CL18" s="61"/>
      <c r="CN18" s="61"/>
      <c r="CO18" s="61"/>
      <c r="CP18" s="61"/>
      <c r="CQ18" s="61"/>
      <c r="CR18" s="61"/>
      <c r="CT18" s="61"/>
      <c r="CU18" s="61"/>
      <c r="CV18" s="61"/>
      <c r="CW18" s="61"/>
      <c r="CX18" s="61"/>
      <c r="CY18" s="61"/>
      <c r="CZ18" s="61"/>
      <c r="DA18" s="61"/>
      <c r="DC18" s="61"/>
      <c r="DD18" s="61"/>
      <c r="DE18" s="61"/>
      <c r="DF18" s="61"/>
      <c r="DG18" s="61"/>
      <c r="DI18" s="61"/>
      <c r="DJ18" s="61"/>
      <c r="DK18" s="61"/>
      <c r="DL18" s="61"/>
      <c r="DM18" s="61"/>
      <c r="DO18" s="61"/>
      <c r="DP18" s="61"/>
      <c r="DQ18" s="61"/>
      <c r="DR18" s="61"/>
      <c r="DS18" s="61"/>
      <c r="DU18" s="61"/>
      <c r="DV18" s="61"/>
      <c r="DW18" s="61"/>
      <c r="IO18" s="52"/>
      <c r="IP18" s="52"/>
      <c r="IQ18" s="52"/>
      <c r="IR18" s="52"/>
      <c r="IS18" s="52"/>
      <c r="IT18" s="52"/>
      <c r="IU18" s="52"/>
      <c r="IV18" s="52"/>
    </row>
    <row r="19" spans="1:256" s="37" customFormat="1" ht="30" customHeight="1">
      <c r="A19" s="119"/>
      <c r="C19" s="124" t="str">
        <f>IF(OR(AL17="",AL19=""),"",IF(OR(AL17="A",AL19="A"),"A",SUM(AL17,AL19)))</f>
        <v>A</v>
      </c>
      <c r="D19" s="124"/>
      <c r="E19" s="124"/>
      <c r="F19" s="125" t="str">
        <f>"/"&amp;10-SUM(AQ17:AQ19)</f>
        <v>/10</v>
      </c>
      <c r="G19" s="125"/>
      <c r="H19" s="61"/>
      <c r="I19" s="123" t="s">
        <v>65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7"/>
      <c r="AL19" s="122" t="str">
        <f>IF(ISERROR(AO19),"A",AO19)</f>
        <v>A</v>
      </c>
      <c r="AM19" s="122"/>
      <c r="AN19" s="65" t="str">
        <f>"/"&amp;7-AQ19</f>
        <v>/7</v>
      </c>
      <c r="AO19" s="61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61" t="e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#N/A</v>
      </c>
      <c r="AQ19" s="61">
        <f>COUNTIF('Saisie résultats'!M8:R8,"N")+COUNTIF('Saisie résultats'!AC8,"N")</f>
        <v>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CB19" s="61"/>
      <c r="CC19" s="61"/>
      <c r="CD19" s="61"/>
      <c r="CE19" s="61"/>
      <c r="CF19" s="61"/>
      <c r="CH19" s="61"/>
      <c r="CI19" s="61"/>
      <c r="CJ19" s="61"/>
      <c r="CK19" s="61"/>
      <c r="CL19" s="61"/>
      <c r="CN19" s="61"/>
      <c r="CO19" s="61"/>
      <c r="CP19" s="61"/>
      <c r="CQ19" s="61"/>
      <c r="CR19" s="61"/>
      <c r="CT19" s="61"/>
      <c r="CU19" s="61"/>
      <c r="CV19" s="61"/>
      <c r="CW19" s="61"/>
      <c r="CX19" s="61"/>
      <c r="CY19" s="61"/>
      <c r="CZ19" s="61"/>
      <c r="DA19" s="61"/>
      <c r="DC19" s="61"/>
      <c r="DD19" s="61"/>
      <c r="DE19" s="61"/>
      <c r="DF19" s="61"/>
      <c r="DG19" s="61"/>
      <c r="DI19" s="61"/>
      <c r="DJ19" s="61"/>
      <c r="DK19" s="61"/>
      <c r="DL19" s="61"/>
      <c r="DM19" s="61"/>
      <c r="DO19" s="61"/>
      <c r="DP19" s="61"/>
      <c r="DQ19" s="61"/>
      <c r="DR19" s="61"/>
      <c r="DS19" s="61"/>
      <c r="DU19" s="61"/>
      <c r="DV19" s="61"/>
      <c r="DW19" s="61"/>
      <c r="IO19" s="52"/>
      <c r="IP19" s="52"/>
      <c r="IQ19" s="52"/>
      <c r="IR19" s="52"/>
      <c r="IS19" s="52"/>
      <c r="IT19" s="52"/>
      <c r="IU19" s="52"/>
      <c r="IV19" s="52"/>
    </row>
    <row r="20" spans="1:256" s="37" customFormat="1" ht="3.75" customHeight="1">
      <c r="A20" s="119"/>
      <c r="C20" s="69"/>
      <c r="D20" s="69"/>
      <c r="E20" s="69"/>
      <c r="F20" s="69"/>
      <c r="G20" s="68"/>
      <c r="H20" s="61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7"/>
      <c r="AL20" s="62"/>
      <c r="AM20" s="62"/>
      <c r="AN20" s="63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CB20" s="61"/>
      <c r="CC20" s="61"/>
      <c r="CD20" s="61"/>
      <c r="CE20" s="61"/>
      <c r="CF20" s="61"/>
      <c r="CH20" s="61"/>
      <c r="CI20" s="61"/>
      <c r="CJ20" s="61"/>
      <c r="CK20" s="61"/>
      <c r="CL20" s="61"/>
      <c r="CN20" s="61"/>
      <c r="CO20" s="61"/>
      <c r="CP20" s="61"/>
      <c r="CQ20" s="61"/>
      <c r="CR20" s="61"/>
      <c r="CT20" s="61"/>
      <c r="CU20" s="61"/>
      <c r="CV20" s="61"/>
      <c r="CW20" s="61"/>
      <c r="CX20" s="61"/>
      <c r="CY20" s="61"/>
      <c r="CZ20" s="61"/>
      <c r="DA20" s="61"/>
      <c r="DC20" s="61"/>
      <c r="DD20" s="61"/>
      <c r="DE20" s="61"/>
      <c r="DF20" s="61"/>
      <c r="DG20" s="61"/>
      <c r="DI20" s="61"/>
      <c r="DJ20" s="61"/>
      <c r="DK20" s="61"/>
      <c r="DL20" s="61"/>
      <c r="DM20" s="61"/>
      <c r="DO20" s="61"/>
      <c r="DP20" s="61"/>
      <c r="DQ20" s="61"/>
      <c r="DR20" s="61"/>
      <c r="DS20" s="61"/>
      <c r="DU20" s="61"/>
      <c r="DV20" s="61"/>
      <c r="DW20" s="61"/>
      <c r="IO20" s="52"/>
      <c r="IP20" s="52"/>
      <c r="IQ20" s="52"/>
      <c r="IR20" s="52"/>
      <c r="IS20" s="52"/>
      <c r="IT20" s="52"/>
      <c r="IU20" s="52"/>
      <c r="IV20" s="52"/>
    </row>
    <row r="21" spans="1:256" s="37" customFormat="1" ht="20.25" customHeight="1">
      <c r="A21" s="119"/>
      <c r="C21" s="126" t="s">
        <v>66</v>
      </c>
      <c r="D21" s="69"/>
      <c r="E21" s="120" t="s">
        <v>47</v>
      </c>
      <c r="F21" s="120"/>
      <c r="G21" s="120"/>
      <c r="H21" s="61"/>
      <c r="I21" s="123" t="s">
        <v>67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7"/>
      <c r="AL21" s="122" t="str">
        <f>IF(ISERROR(AO21),"A",AO21)</f>
        <v>A</v>
      </c>
      <c r="AM21" s="122"/>
      <c r="AN21" s="65" t="str">
        <f>"/"&amp;1-AQ21</f>
        <v>/1</v>
      </c>
      <c r="AO21" s="61" t="e">
        <f>SUM(VLOOKUP(O2,'Saisie résultats'!C9:CY158,MATCH(8,'Saisie résultats'!C7:CY7,0),0))</f>
        <v>#N/A</v>
      </c>
      <c r="AP21" s="61" t="e">
        <f>LEN(VLOOKUP(O2,'Saisie résultats'!C9:CY158,MATCH(8,'Saisie résultats'!C7:CY7,0),0))=0</f>
        <v>#N/A</v>
      </c>
      <c r="AQ21" s="61">
        <f>COUNTIF('Saisie résultats'!K8,"N")</f>
        <v>0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CB21" s="61"/>
      <c r="CC21" s="61"/>
      <c r="CD21" s="61"/>
      <c r="CE21" s="61"/>
      <c r="CF21" s="61"/>
      <c r="CH21" s="61"/>
      <c r="CI21" s="61"/>
      <c r="CJ21" s="61"/>
      <c r="CK21" s="61"/>
      <c r="CL21" s="61"/>
      <c r="CN21" s="61"/>
      <c r="CO21" s="61"/>
      <c r="CP21" s="61"/>
      <c r="CQ21" s="61"/>
      <c r="CR21" s="61"/>
      <c r="CT21" s="61"/>
      <c r="CU21" s="61"/>
      <c r="CV21" s="61"/>
      <c r="CW21" s="61"/>
      <c r="CX21" s="61"/>
      <c r="CY21" s="61"/>
      <c r="CZ21" s="61"/>
      <c r="DA21" s="61"/>
      <c r="DC21" s="61"/>
      <c r="DD21" s="61"/>
      <c r="DE21" s="61"/>
      <c r="DF21" s="61"/>
      <c r="DG21" s="61"/>
      <c r="DI21" s="61"/>
      <c r="DJ21" s="61"/>
      <c r="DK21" s="61"/>
      <c r="DL21" s="61"/>
      <c r="DM21" s="61"/>
      <c r="DO21" s="61"/>
      <c r="DP21" s="61"/>
      <c r="DQ21" s="61"/>
      <c r="DR21" s="61"/>
      <c r="DS21" s="61"/>
      <c r="DU21" s="61"/>
      <c r="DV21" s="61"/>
      <c r="DW21" s="61"/>
      <c r="IO21" s="52"/>
      <c r="IP21" s="52"/>
      <c r="IQ21" s="52"/>
      <c r="IR21" s="52"/>
      <c r="IS21" s="52"/>
      <c r="IT21" s="52"/>
      <c r="IU21" s="52"/>
      <c r="IV21" s="52"/>
    </row>
    <row r="22" spans="1:256" s="37" customFormat="1" ht="3.75" customHeight="1">
      <c r="A22" s="119"/>
      <c r="C22" s="126"/>
      <c r="D22" s="69"/>
      <c r="E22" s="120"/>
      <c r="F22" s="120"/>
      <c r="G22" s="120"/>
      <c r="H22" s="61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"/>
      <c r="AL22" s="71"/>
      <c r="AM22" s="71"/>
      <c r="AN22" s="72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CB22" s="61"/>
      <c r="CC22" s="61"/>
      <c r="CD22" s="61"/>
      <c r="CE22" s="61"/>
      <c r="CF22" s="61"/>
      <c r="CH22" s="61"/>
      <c r="CI22" s="61"/>
      <c r="CJ22" s="61"/>
      <c r="CK22" s="61"/>
      <c r="CL22" s="61"/>
      <c r="CN22" s="61"/>
      <c r="CO22" s="61"/>
      <c r="CP22" s="61"/>
      <c r="CQ22" s="61"/>
      <c r="CR22" s="61"/>
      <c r="CT22" s="61"/>
      <c r="CU22" s="61"/>
      <c r="CV22" s="61"/>
      <c r="CW22" s="61"/>
      <c r="CX22" s="61"/>
      <c r="CY22" s="61"/>
      <c r="CZ22" s="61"/>
      <c r="DA22" s="61"/>
      <c r="DC22" s="61"/>
      <c r="DD22" s="61"/>
      <c r="DE22" s="61"/>
      <c r="DF22" s="61"/>
      <c r="DG22" s="61"/>
      <c r="DI22" s="61"/>
      <c r="DJ22" s="61"/>
      <c r="DK22" s="61"/>
      <c r="DL22" s="61"/>
      <c r="DM22" s="61"/>
      <c r="DO22" s="61"/>
      <c r="DP22" s="61"/>
      <c r="DQ22" s="61"/>
      <c r="DR22" s="61"/>
      <c r="DS22" s="61"/>
      <c r="DU22" s="61"/>
      <c r="DV22" s="61"/>
      <c r="DW22" s="61"/>
      <c r="IO22" s="52"/>
      <c r="IP22" s="52"/>
      <c r="IQ22" s="52"/>
      <c r="IR22" s="52"/>
      <c r="IS22" s="52"/>
      <c r="IT22" s="52"/>
      <c r="IU22" s="52"/>
      <c r="IV22" s="52"/>
    </row>
    <row r="23" spans="1:256" s="37" customFormat="1" ht="20.25" customHeight="1">
      <c r="A23" s="119"/>
      <c r="C23" s="126"/>
      <c r="D23" s="69"/>
      <c r="E23" s="120"/>
      <c r="F23" s="120"/>
      <c r="G23" s="120"/>
      <c r="H23" s="61"/>
      <c r="I23" s="123" t="s">
        <v>68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7"/>
      <c r="AL23" s="122" t="str">
        <f>IF(ISERROR(AO23),"A",AO23)</f>
        <v>A</v>
      </c>
      <c r="AM23" s="122"/>
      <c r="AN23" s="65" t="str">
        <f>"/"&amp;4-AQ23</f>
        <v>/4</v>
      </c>
      <c r="AO23" s="61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61" t="e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#N/A</v>
      </c>
      <c r="AQ23" s="61">
        <f>COUNTIF('Saisie résultats'!J8,"N")+COUNTIF('Saisie résultats'!L8,"N")+COUNTIF('Saisie résultats'!AY8:AZ8,"N")</f>
        <v>0</v>
      </c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CB23" s="61"/>
      <c r="CC23" s="61"/>
      <c r="CD23" s="61"/>
      <c r="CE23" s="61"/>
      <c r="CF23" s="61"/>
      <c r="CH23" s="61"/>
      <c r="CI23" s="61"/>
      <c r="CJ23" s="61"/>
      <c r="CK23" s="61"/>
      <c r="CL23" s="61"/>
      <c r="CN23" s="61"/>
      <c r="CO23" s="61"/>
      <c r="CP23" s="61"/>
      <c r="CQ23" s="61"/>
      <c r="CR23" s="61"/>
      <c r="CT23" s="61"/>
      <c r="CU23" s="61"/>
      <c r="CV23" s="61"/>
      <c r="CW23" s="61"/>
      <c r="CX23" s="61"/>
      <c r="CY23" s="61"/>
      <c r="CZ23" s="61"/>
      <c r="DA23" s="61"/>
      <c r="DC23" s="61"/>
      <c r="DD23" s="61"/>
      <c r="DE23" s="61"/>
      <c r="DF23" s="61"/>
      <c r="DG23" s="61"/>
      <c r="DI23" s="61"/>
      <c r="DJ23" s="61"/>
      <c r="DK23" s="61"/>
      <c r="DL23" s="61"/>
      <c r="DM23" s="61"/>
      <c r="DO23" s="61"/>
      <c r="DP23" s="61"/>
      <c r="DQ23" s="61"/>
      <c r="DR23" s="61"/>
      <c r="DS23" s="61"/>
      <c r="DU23" s="61"/>
      <c r="DV23" s="61"/>
      <c r="DW23" s="61"/>
      <c r="IO23" s="52"/>
      <c r="IP23" s="52"/>
      <c r="IQ23" s="52"/>
      <c r="IR23" s="52"/>
      <c r="IS23" s="52"/>
      <c r="IT23" s="52"/>
      <c r="IU23" s="52"/>
      <c r="IV23" s="52"/>
    </row>
    <row r="24" spans="1:256" s="37" customFormat="1" ht="3.75" customHeight="1">
      <c r="A24" s="119"/>
      <c r="C24" s="126"/>
      <c r="D24" s="69"/>
      <c r="E24" s="120"/>
      <c r="F24" s="120"/>
      <c r="G24" s="120"/>
      <c r="H24" s="61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7"/>
      <c r="AL24" s="62"/>
      <c r="AM24" s="62"/>
      <c r="AN24" s="63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CB24" s="61"/>
      <c r="CC24" s="61"/>
      <c r="CD24" s="61"/>
      <c r="CE24" s="61"/>
      <c r="CF24" s="61"/>
      <c r="CH24" s="61"/>
      <c r="CI24" s="61"/>
      <c r="CJ24" s="61"/>
      <c r="CK24" s="61"/>
      <c r="CL24" s="61"/>
      <c r="CN24" s="61"/>
      <c r="CO24" s="61"/>
      <c r="CP24" s="61"/>
      <c r="CQ24" s="61"/>
      <c r="CR24" s="61"/>
      <c r="CT24" s="61"/>
      <c r="CU24" s="61"/>
      <c r="CV24" s="61"/>
      <c r="CW24" s="61"/>
      <c r="CX24" s="61"/>
      <c r="CY24" s="61"/>
      <c r="CZ24" s="61"/>
      <c r="DA24" s="61"/>
      <c r="DC24" s="61"/>
      <c r="DD24" s="61"/>
      <c r="DE24" s="61"/>
      <c r="DF24" s="61"/>
      <c r="DG24" s="61"/>
      <c r="DI24" s="61"/>
      <c r="DJ24" s="61"/>
      <c r="DK24" s="61"/>
      <c r="DL24" s="61"/>
      <c r="DM24" s="61"/>
      <c r="DO24" s="61"/>
      <c r="DP24" s="61"/>
      <c r="DQ24" s="61"/>
      <c r="DR24" s="61"/>
      <c r="DS24" s="61"/>
      <c r="DU24" s="61"/>
      <c r="DV24" s="61"/>
      <c r="DW24" s="61"/>
      <c r="IO24" s="52"/>
      <c r="IP24" s="52"/>
      <c r="IQ24" s="52"/>
      <c r="IR24" s="52"/>
      <c r="IS24" s="52"/>
      <c r="IT24" s="52"/>
      <c r="IU24" s="52"/>
      <c r="IV24" s="52"/>
    </row>
    <row r="25" spans="1:256" s="37" customFormat="1" ht="20.25" customHeight="1">
      <c r="A25" s="119"/>
      <c r="C25" s="126"/>
      <c r="D25" s="69"/>
      <c r="E25" s="124" t="str">
        <f>IF(OR(AL21="",AL23="",AL25="",AL27=""),"",IF(OR(AL21="A",AL23="A",AL25="A",AL27="A"),"A",SUM(AL21,AL23,AL25,AL27)))</f>
        <v>A</v>
      </c>
      <c r="F25" s="124"/>
      <c r="G25" s="125" t="str">
        <f>"/"&amp;10-SUM(AQ21:AQ27)</f>
        <v>/10</v>
      </c>
      <c r="H25" s="61"/>
      <c r="I25" s="123" t="s">
        <v>69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7"/>
      <c r="AL25" s="122" t="str">
        <f>IF(ISERROR(AO25),"A",AO25)</f>
        <v>A</v>
      </c>
      <c r="AM25" s="122"/>
      <c r="AN25" s="65" t="str">
        <f>"/"&amp;3-AQ25</f>
        <v>/3</v>
      </c>
      <c r="AO25" s="61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61" t="e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#N/A</v>
      </c>
      <c r="AQ25" s="61">
        <f>COUNTIF('Saisie résultats'!BF8:BH8,"N")</f>
        <v>0</v>
      </c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CB25" s="61"/>
      <c r="CC25" s="61"/>
      <c r="CD25" s="61"/>
      <c r="CE25" s="61"/>
      <c r="CF25" s="61"/>
      <c r="CH25" s="61"/>
      <c r="CI25" s="61"/>
      <c r="CJ25" s="61"/>
      <c r="CK25" s="61"/>
      <c r="CL25" s="61"/>
      <c r="CN25" s="61"/>
      <c r="CO25" s="61"/>
      <c r="CP25" s="61"/>
      <c r="CQ25" s="61"/>
      <c r="CR25" s="61"/>
      <c r="CT25" s="61"/>
      <c r="CU25" s="61"/>
      <c r="CV25" s="61"/>
      <c r="CW25" s="61"/>
      <c r="CX25" s="61"/>
      <c r="CY25" s="61"/>
      <c r="CZ25" s="61"/>
      <c r="DA25" s="61"/>
      <c r="DC25" s="61"/>
      <c r="DD25" s="61"/>
      <c r="DE25" s="61"/>
      <c r="DF25" s="61"/>
      <c r="DG25" s="61"/>
      <c r="DI25" s="61"/>
      <c r="DJ25" s="61"/>
      <c r="DK25" s="61"/>
      <c r="DL25" s="61"/>
      <c r="DM25" s="61"/>
      <c r="DO25" s="61"/>
      <c r="DP25" s="61"/>
      <c r="DQ25" s="61"/>
      <c r="DR25" s="61"/>
      <c r="DS25" s="61"/>
      <c r="DU25" s="61"/>
      <c r="DV25" s="61"/>
      <c r="DW25" s="61"/>
      <c r="IO25" s="52"/>
      <c r="IP25" s="52"/>
      <c r="IQ25" s="52"/>
      <c r="IR25" s="52"/>
      <c r="IS25" s="52"/>
      <c r="IT25" s="52"/>
      <c r="IU25" s="52"/>
      <c r="IV25" s="52"/>
    </row>
    <row r="26" spans="1:256" s="37" customFormat="1" ht="3.75" customHeight="1">
      <c r="A26" s="73"/>
      <c r="C26" s="126"/>
      <c r="D26" s="69"/>
      <c r="E26" s="124"/>
      <c r="F26" s="124"/>
      <c r="G26" s="125"/>
      <c r="H26" s="61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7"/>
      <c r="AL26" s="62"/>
      <c r="AM26" s="62"/>
      <c r="AN26" s="63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CB26" s="61"/>
      <c r="CC26" s="61"/>
      <c r="CD26" s="61"/>
      <c r="CE26" s="61"/>
      <c r="CF26" s="61"/>
      <c r="CH26" s="61"/>
      <c r="CI26" s="61"/>
      <c r="CJ26" s="61"/>
      <c r="CK26" s="61"/>
      <c r="CL26" s="61"/>
      <c r="CN26" s="61"/>
      <c r="CO26" s="61"/>
      <c r="CP26" s="61"/>
      <c r="CQ26" s="61"/>
      <c r="CR26" s="61"/>
      <c r="CT26" s="61"/>
      <c r="CU26" s="61"/>
      <c r="CV26" s="61"/>
      <c r="CW26" s="61"/>
      <c r="CX26" s="61"/>
      <c r="CY26" s="61"/>
      <c r="CZ26" s="61"/>
      <c r="DA26" s="61"/>
      <c r="DC26" s="61"/>
      <c r="DD26" s="61"/>
      <c r="DE26" s="61"/>
      <c r="DF26" s="61"/>
      <c r="DG26" s="61"/>
      <c r="DI26" s="61"/>
      <c r="DJ26" s="61"/>
      <c r="DK26" s="61"/>
      <c r="DL26" s="61"/>
      <c r="DM26" s="61"/>
      <c r="DO26" s="61"/>
      <c r="DP26" s="61"/>
      <c r="DQ26" s="61"/>
      <c r="DR26" s="61"/>
      <c r="DS26" s="61"/>
      <c r="DU26" s="61"/>
      <c r="DV26" s="61"/>
      <c r="DW26" s="61"/>
      <c r="IO26" s="52"/>
      <c r="IP26" s="52"/>
      <c r="IQ26" s="52"/>
      <c r="IR26" s="52"/>
      <c r="IS26" s="52"/>
      <c r="IT26" s="52"/>
      <c r="IU26" s="52"/>
      <c r="IV26" s="52"/>
    </row>
    <row r="27" spans="1:256" s="37" customFormat="1" ht="21.75" customHeight="1">
      <c r="A27" s="73" t="str">
        <f>CONCATENATE(IF(OR(C13="",C19="",E32="",E25="",E38=""),"",IF(OR(C13="A",C19="A",E32="A",E25="A",E38="A"),"A",SUM(C13,C19,E32,E25,E38)))," / "&amp;60-SUM(AQ7:AQ39))</f>
        <v>A / 60</v>
      </c>
      <c r="C27" s="126"/>
      <c r="D27" s="69"/>
      <c r="E27" s="124"/>
      <c r="F27" s="124"/>
      <c r="G27" s="125"/>
      <c r="H27" s="61"/>
      <c r="I27" s="123" t="s">
        <v>70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7"/>
      <c r="AL27" s="122" t="str">
        <f>IF(ISERROR(AO27),"A",AO27)</f>
        <v>A</v>
      </c>
      <c r="AM27" s="122"/>
      <c r="AN27" s="65" t="str">
        <f>"/"&amp;2-AQ27</f>
        <v>/2</v>
      </c>
      <c r="AO27" s="61" t="e">
        <f>SUM(VLOOKUP(O2,'Saisie résultats'!C9:CY158,MATCH(53,'Saisie résultats'!C7:CY7,0),0),VLOOKUP(O2,'Saisie résultats'!C9:CY158,MATCH(54,'Saisie résultats'!C7:CY7,0),0))</f>
        <v>#N/A</v>
      </c>
      <c r="AP27" s="61" t="e">
        <f>OR(LEN(VLOOKUP(O2,'Saisie résultats'!C9:CY158,MATCH(53,'Saisie résultats'!C7:CY7,0),0))=0,LEN(VLOOKUP(O2,'Saisie résultats'!C9:CY158,MATCH(54,'Saisie résultats'!C7:CY7,0),0))=0)</f>
        <v>#N/A</v>
      </c>
      <c r="AQ27" s="61">
        <f>COUNTIF('Saisie résultats'!BD8:BE8,"N")</f>
        <v>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CB27" s="61"/>
      <c r="CC27" s="61"/>
      <c r="CD27" s="61"/>
      <c r="CE27" s="61"/>
      <c r="CF27" s="61"/>
      <c r="CH27" s="61"/>
      <c r="CI27" s="61"/>
      <c r="CJ27" s="61"/>
      <c r="CK27" s="61"/>
      <c r="CL27" s="61"/>
      <c r="CN27" s="61"/>
      <c r="CO27" s="61"/>
      <c r="CP27" s="61"/>
      <c r="CQ27" s="61"/>
      <c r="CR27" s="61"/>
      <c r="CT27" s="61"/>
      <c r="CU27" s="61"/>
      <c r="CV27" s="61"/>
      <c r="CW27" s="61"/>
      <c r="CX27" s="61"/>
      <c r="CY27" s="61"/>
      <c r="CZ27" s="61"/>
      <c r="DA27" s="61"/>
      <c r="DC27" s="61"/>
      <c r="DD27" s="61"/>
      <c r="DE27" s="61"/>
      <c r="DF27" s="61"/>
      <c r="DG27" s="61"/>
      <c r="DI27" s="61"/>
      <c r="DJ27" s="61"/>
      <c r="DK27" s="61"/>
      <c r="DL27" s="61"/>
      <c r="DM27" s="61"/>
      <c r="DO27" s="61"/>
      <c r="DP27" s="61"/>
      <c r="DQ27" s="61"/>
      <c r="DR27" s="61"/>
      <c r="DS27" s="61"/>
      <c r="DU27" s="61"/>
      <c r="DV27" s="61"/>
      <c r="DW27" s="61"/>
      <c r="IO27" s="52"/>
      <c r="IP27" s="52"/>
      <c r="IQ27" s="52"/>
      <c r="IR27" s="52"/>
      <c r="IS27" s="52"/>
      <c r="IT27" s="52"/>
      <c r="IU27" s="52"/>
      <c r="IV27" s="52"/>
    </row>
    <row r="28" spans="1:256" s="37" customFormat="1" ht="3.75" customHeight="1">
      <c r="A28" s="73"/>
      <c r="C28" s="126"/>
      <c r="D28" s="69"/>
      <c r="E28" s="69"/>
      <c r="F28" s="69"/>
      <c r="G28" s="74"/>
      <c r="H28" s="61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7"/>
      <c r="AL28" s="62"/>
      <c r="AM28" s="62"/>
      <c r="AN28" s="63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CB28" s="61"/>
      <c r="CC28" s="61"/>
      <c r="CD28" s="61"/>
      <c r="CE28" s="61"/>
      <c r="CF28" s="61"/>
      <c r="CH28" s="61"/>
      <c r="CI28" s="61"/>
      <c r="CJ28" s="61"/>
      <c r="CK28" s="61"/>
      <c r="CL28" s="61"/>
      <c r="CN28" s="61"/>
      <c r="CO28" s="61"/>
      <c r="CP28" s="61"/>
      <c r="CQ28" s="61"/>
      <c r="CR28" s="61"/>
      <c r="CT28" s="61"/>
      <c r="CU28" s="61"/>
      <c r="CV28" s="61"/>
      <c r="CW28" s="61"/>
      <c r="CX28" s="61"/>
      <c r="CY28" s="61"/>
      <c r="CZ28" s="61"/>
      <c r="DA28" s="61"/>
      <c r="DC28" s="61"/>
      <c r="DD28" s="61"/>
      <c r="DE28" s="61"/>
      <c r="DF28" s="61"/>
      <c r="DG28" s="61"/>
      <c r="DI28" s="61"/>
      <c r="DJ28" s="61"/>
      <c r="DK28" s="61"/>
      <c r="DL28" s="61"/>
      <c r="DM28" s="61"/>
      <c r="DO28" s="61"/>
      <c r="DP28" s="61"/>
      <c r="DQ28" s="61"/>
      <c r="DR28" s="61"/>
      <c r="DS28" s="61"/>
      <c r="DU28" s="61"/>
      <c r="DV28" s="61"/>
      <c r="DW28" s="61"/>
      <c r="IO28" s="52"/>
      <c r="IP28" s="52"/>
      <c r="IQ28" s="52"/>
      <c r="IR28" s="52"/>
      <c r="IS28" s="52"/>
      <c r="IT28" s="52"/>
      <c r="IU28" s="52"/>
      <c r="IV28" s="52"/>
    </row>
    <row r="29" spans="1:256" s="37" customFormat="1" ht="35.25" customHeight="1">
      <c r="A29" s="73"/>
      <c r="C29" s="126"/>
      <c r="D29" s="69"/>
      <c r="E29" s="120" t="s">
        <v>48</v>
      </c>
      <c r="F29" s="120"/>
      <c r="G29" s="120"/>
      <c r="H29" s="61"/>
      <c r="I29" s="123" t="s">
        <v>71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7"/>
      <c r="AL29" s="122" t="str">
        <f>IF(ISERROR(AO29),"A",AO29)</f>
        <v>A</v>
      </c>
      <c r="AM29" s="122"/>
      <c r="AN29" s="65" t="str">
        <f>"/"&amp;4-AQ29</f>
        <v>/4</v>
      </c>
      <c r="AO29" s="61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61" t="e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#N/A</v>
      </c>
      <c r="AQ29" s="61">
        <f>COUNTIF('Saisie résultats'!AN8:AQ8,"N")</f>
        <v>0</v>
      </c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CB29" s="61"/>
      <c r="CC29" s="61"/>
      <c r="CD29" s="61"/>
      <c r="CE29" s="61"/>
      <c r="CF29" s="61"/>
      <c r="CH29" s="61"/>
      <c r="CI29" s="61"/>
      <c r="CJ29" s="61"/>
      <c r="CK29" s="61"/>
      <c r="CL29" s="61"/>
      <c r="CN29" s="61"/>
      <c r="CO29" s="61"/>
      <c r="CP29" s="61"/>
      <c r="CQ29" s="61"/>
      <c r="CR29" s="61"/>
      <c r="CT29" s="61"/>
      <c r="CU29" s="61"/>
      <c r="CV29" s="61"/>
      <c r="CW29" s="61"/>
      <c r="CX29" s="61"/>
      <c r="CY29" s="61"/>
      <c r="CZ29" s="61"/>
      <c r="DA29" s="61"/>
      <c r="DC29" s="61"/>
      <c r="DD29" s="61"/>
      <c r="DE29" s="61"/>
      <c r="DF29" s="61"/>
      <c r="DG29" s="61"/>
      <c r="DI29" s="61"/>
      <c r="DJ29" s="61"/>
      <c r="DK29" s="61"/>
      <c r="DL29" s="61"/>
      <c r="DM29" s="61"/>
      <c r="DO29" s="61"/>
      <c r="DP29" s="61"/>
      <c r="DQ29" s="61"/>
      <c r="DR29" s="61"/>
      <c r="DS29" s="61"/>
      <c r="DU29" s="61"/>
      <c r="DV29" s="61"/>
      <c r="DW29" s="61"/>
      <c r="IO29" s="52"/>
      <c r="IP29" s="52"/>
      <c r="IQ29" s="52"/>
      <c r="IR29" s="52"/>
      <c r="IS29" s="52"/>
      <c r="IT29" s="52"/>
      <c r="IU29" s="52"/>
      <c r="IV29" s="52"/>
    </row>
    <row r="30" spans="1:256" s="37" customFormat="1" ht="3.75" customHeight="1">
      <c r="A30" s="73"/>
      <c r="C30" s="126"/>
      <c r="D30" s="69"/>
      <c r="E30" s="120"/>
      <c r="F30" s="120"/>
      <c r="G30" s="120"/>
      <c r="H30" s="61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7"/>
      <c r="AL30" s="62"/>
      <c r="AM30" s="62"/>
      <c r="AN30" s="63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CB30" s="61"/>
      <c r="CC30" s="61"/>
      <c r="CD30" s="61"/>
      <c r="CE30" s="61"/>
      <c r="CF30" s="61"/>
      <c r="CH30" s="61"/>
      <c r="CI30" s="61"/>
      <c r="CJ30" s="61"/>
      <c r="CK30" s="61"/>
      <c r="CL30" s="61"/>
      <c r="CN30" s="61"/>
      <c r="CO30" s="61"/>
      <c r="CP30" s="61"/>
      <c r="CQ30" s="61"/>
      <c r="CR30" s="61"/>
      <c r="CT30" s="61"/>
      <c r="CU30" s="61"/>
      <c r="CV30" s="61"/>
      <c r="CW30" s="61"/>
      <c r="CX30" s="61"/>
      <c r="CY30" s="61"/>
      <c r="CZ30" s="61"/>
      <c r="DA30" s="61"/>
      <c r="DC30" s="61"/>
      <c r="DD30" s="61"/>
      <c r="DE30" s="61"/>
      <c r="DF30" s="61"/>
      <c r="DG30" s="61"/>
      <c r="DI30" s="61"/>
      <c r="DJ30" s="61"/>
      <c r="DK30" s="61"/>
      <c r="DL30" s="61"/>
      <c r="DM30" s="61"/>
      <c r="DO30" s="61"/>
      <c r="DP30" s="61"/>
      <c r="DQ30" s="61"/>
      <c r="DR30" s="61"/>
      <c r="DS30" s="61"/>
      <c r="DU30" s="61"/>
      <c r="DV30" s="61"/>
      <c r="DW30" s="61"/>
      <c r="IO30" s="52"/>
      <c r="IP30" s="52"/>
      <c r="IQ30" s="52"/>
      <c r="IR30" s="52"/>
      <c r="IS30" s="52"/>
      <c r="IT30" s="52"/>
      <c r="IU30" s="52"/>
      <c r="IV30" s="52"/>
    </row>
    <row r="31" spans="1:256" s="37" customFormat="1" ht="44.25" customHeight="1">
      <c r="A31" s="75">
        <f>SUM(AL7:AL39)/(60-SUM(AQ7:AQ39))</f>
        <v>0</v>
      </c>
      <c r="C31" s="126"/>
      <c r="D31" s="69"/>
      <c r="E31" s="120"/>
      <c r="F31" s="120"/>
      <c r="G31" s="120"/>
      <c r="H31" s="61"/>
      <c r="I31" s="123" t="s">
        <v>72</v>
      </c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7"/>
      <c r="AL31" s="122" t="str">
        <f>IF(ISERROR(AO31),"A",AO31)</f>
        <v>A</v>
      </c>
      <c r="AM31" s="122"/>
      <c r="AN31" s="65" t="str">
        <f>"/"&amp;5-AQ31</f>
        <v>/5</v>
      </c>
      <c r="AO31" s="61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61" t="e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#N/A</v>
      </c>
      <c r="AQ31" s="61">
        <f>COUNTIF('Saisie résultats'!S8:W8,"N")</f>
        <v>0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CB31" s="61"/>
      <c r="CC31" s="61"/>
      <c r="CD31" s="61"/>
      <c r="CE31" s="61"/>
      <c r="CF31" s="61"/>
      <c r="CH31" s="61"/>
      <c r="CI31" s="61"/>
      <c r="CJ31" s="61"/>
      <c r="CK31" s="61"/>
      <c r="CL31" s="61"/>
      <c r="CN31" s="61"/>
      <c r="CO31" s="61"/>
      <c r="CP31" s="61"/>
      <c r="CQ31" s="61"/>
      <c r="CR31" s="61"/>
      <c r="CT31" s="61"/>
      <c r="CU31" s="61"/>
      <c r="CV31" s="61"/>
      <c r="CW31" s="61"/>
      <c r="CX31" s="61"/>
      <c r="CY31" s="61"/>
      <c r="CZ31" s="61"/>
      <c r="DA31" s="61"/>
      <c r="DC31" s="61"/>
      <c r="DD31" s="61"/>
      <c r="DE31" s="61"/>
      <c r="DF31" s="61"/>
      <c r="DG31" s="61"/>
      <c r="DI31" s="61"/>
      <c r="DJ31" s="61"/>
      <c r="DK31" s="61"/>
      <c r="DL31" s="61"/>
      <c r="DM31" s="61"/>
      <c r="DO31" s="61"/>
      <c r="DP31" s="61"/>
      <c r="DQ31" s="61"/>
      <c r="DR31" s="61"/>
      <c r="DS31" s="61"/>
      <c r="DU31" s="61"/>
      <c r="DV31" s="61"/>
      <c r="DW31" s="61"/>
      <c r="IO31" s="52"/>
      <c r="IP31" s="52"/>
      <c r="IQ31" s="52"/>
      <c r="IR31" s="52"/>
      <c r="IS31" s="52"/>
      <c r="IT31" s="52"/>
      <c r="IU31" s="52"/>
      <c r="IV31" s="52"/>
    </row>
    <row r="32" spans="1:256" s="37" customFormat="1" ht="3.75" customHeight="1">
      <c r="A32" s="73"/>
      <c r="C32" s="126"/>
      <c r="D32" s="69"/>
      <c r="E32" s="124" t="str">
        <f>IF(OR(AL29="",AL31="",AL33=""),"",IF(OR(AL29="A",AL31="A",AL33="A"),"A",SUM(AL29,AL31,AL33)))</f>
        <v>A</v>
      </c>
      <c r="F32" s="124"/>
      <c r="G32" s="125" t="str">
        <f>"/"&amp;15-SUM(AQ29:AQ33)</f>
        <v>/15</v>
      </c>
      <c r="H32" s="61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7"/>
      <c r="AL32" s="76"/>
      <c r="AM32" s="62"/>
      <c r="AN32" s="77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CB32" s="61"/>
      <c r="CC32" s="61"/>
      <c r="CD32" s="61"/>
      <c r="CE32" s="61"/>
      <c r="CF32" s="61"/>
      <c r="CH32" s="61"/>
      <c r="CI32" s="61"/>
      <c r="CJ32" s="61"/>
      <c r="CK32" s="61"/>
      <c r="CL32" s="61"/>
      <c r="CN32" s="61"/>
      <c r="CO32" s="61"/>
      <c r="CP32" s="61"/>
      <c r="CQ32" s="61"/>
      <c r="CR32" s="61"/>
      <c r="CT32" s="61"/>
      <c r="CU32" s="61"/>
      <c r="CV32" s="61"/>
      <c r="CW32" s="61"/>
      <c r="CX32" s="61"/>
      <c r="CY32" s="61"/>
      <c r="CZ32" s="61"/>
      <c r="DA32" s="61"/>
      <c r="DC32" s="61"/>
      <c r="DD32" s="61"/>
      <c r="DE32" s="61"/>
      <c r="DF32" s="61"/>
      <c r="DG32" s="61"/>
      <c r="DI32" s="61"/>
      <c r="DJ32" s="61"/>
      <c r="DK32" s="61"/>
      <c r="DL32" s="61"/>
      <c r="DM32" s="61"/>
      <c r="DO32" s="61"/>
      <c r="DP32" s="61"/>
      <c r="DQ32" s="61"/>
      <c r="DR32" s="61"/>
      <c r="DS32" s="61"/>
      <c r="DU32" s="61"/>
      <c r="DV32" s="61"/>
      <c r="DW32" s="61"/>
      <c r="IO32" s="52"/>
      <c r="IP32" s="52"/>
      <c r="IQ32" s="52"/>
      <c r="IR32" s="52"/>
      <c r="IS32" s="52"/>
      <c r="IT32" s="52"/>
      <c r="IU32" s="52"/>
      <c r="IV32" s="52"/>
    </row>
    <row r="33" spans="1:256" s="37" customFormat="1" ht="44.25" customHeight="1">
      <c r="A33" s="73"/>
      <c r="C33" s="126"/>
      <c r="D33" s="69"/>
      <c r="E33" s="124"/>
      <c r="F33" s="124"/>
      <c r="G33" s="125"/>
      <c r="H33" s="61"/>
      <c r="I33" s="123" t="s">
        <v>73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7"/>
      <c r="AL33" s="122" t="str">
        <f>IF(ISERROR(AO33),"A",AO33)</f>
        <v>A</v>
      </c>
      <c r="AM33" s="122"/>
      <c r="AN33" s="65" t="str">
        <f>"/"&amp;6-AQ33</f>
        <v>/6</v>
      </c>
      <c r="AO33" s="61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61" t="e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#N/A</v>
      </c>
      <c r="AQ33" s="61">
        <f>COUNTIF('Saisie résultats'!AI8:AK8,"N")+COUNTIF('Saisie résultats'!AR8:AT8,"N")</f>
        <v>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CB33" s="61"/>
      <c r="CC33" s="61"/>
      <c r="CD33" s="61"/>
      <c r="CE33" s="61"/>
      <c r="CF33" s="61"/>
      <c r="CH33" s="61"/>
      <c r="CI33" s="61"/>
      <c r="CJ33" s="61"/>
      <c r="CK33" s="61"/>
      <c r="CL33" s="61"/>
      <c r="CN33" s="61"/>
      <c r="CO33" s="61"/>
      <c r="CP33" s="61"/>
      <c r="CQ33" s="61"/>
      <c r="CR33" s="61"/>
      <c r="CT33" s="61"/>
      <c r="CU33" s="61"/>
      <c r="CV33" s="61"/>
      <c r="CW33" s="61"/>
      <c r="CX33" s="61"/>
      <c r="CY33" s="61"/>
      <c r="CZ33" s="61"/>
      <c r="DA33" s="61"/>
      <c r="DC33" s="61"/>
      <c r="DD33" s="61"/>
      <c r="DE33" s="61"/>
      <c r="DF33" s="61"/>
      <c r="DG33" s="61"/>
      <c r="DI33" s="61"/>
      <c r="DJ33" s="61"/>
      <c r="DK33" s="61"/>
      <c r="DL33" s="61"/>
      <c r="DM33" s="61"/>
      <c r="DO33" s="61"/>
      <c r="DP33" s="61"/>
      <c r="DQ33" s="61"/>
      <c r="DR33" s="61"/>
      <c r="DS33" s="61"/>
      <c r="DU33" s="61"/>
      <c r="DV33" s="61"/>
      <c r="DW33" s="61"/>
      <c r="IO33" s="52"/>
      <c r="IP33" s="52"/>
      <c r="IQ33" s="52"/>
      <c r="IR33" s="52"/>
      <c r="IS33" s="52"/>
      <c r="IT33" s="52"/>
      <c r="IU33" s="52"/>
      <c r="IV33" s="52"/>
    </row>
    <row r="34" spans="1:256" s="37" customFormat="1" ht="3.75" customHeight="1">
      <c r="A34" s="73"/>
      <c r="C34" s="126"/>
      <c r="D34" s="69"/>
      <c r="E34" s="69"/>
      <c r="F34" s="69"/>
      <c r="G34" s="74"/>
      <c r="H34" s="61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7"/>
      <c r="AL34" s="62"/>
      <c r="AM34" s="62"/>
      <c r="AN34" s="63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CB34" s="61"/>
      <c r="CC34" s="61"/>
      <c r="CD34" s="61"/>
      <c r="CE34" s="61"/>
      <c r="CF34" s="61"/>
      <c r="CH34" s="61"/>
      <c r="CI34" s="61"/>
      <c r="CJ34" s="61"/>
      <c r="CK34" s="61"/>
      <c r="CL34" s="61"/>
      <c r="CN34" s="61"/>
      <c r="CO34" s="61"/>
      <c r="CP34" s="61"/>
      <c r="CQ34" s="61"/>
      <c r="CR34" s="61"/>
      <c r="CT34" s="61"/>
      <c r="CU34" s="61"/>
      <c r="CV34" s="61"/>
      <c r="CW34" s="61"/>
      <c r="CX34" s="61"/>
      <c r="CY34" s="61"/>
      <c r="CZ34" s="61"/>
      <c r="DA34" s="61"/>
      <c r="DC34" s="61"/>
      <c r="DD34" s="61"/>
      <c r="DE34" s="61"/>
      <c r="DF34" s="61"/>
      <c r="DG34" s="61"/>
      <c r="DI34" s="61"/>
      <c r="DJ34" s="61"/>
      <c r="DK34" s="61"/>
      <c r="DL34" s="61"/>
      <c r="DM34" s="61"/>
      <c r="DO34" s="61"/>
      <c r="DP34" s="61"/>
      <c r="DQ34" s="61"/>
      <c r="DR34" s="61"/>
      <c r="DS34" s="61"/>
      <c r="DU34" s="61"/>
      <c r="DV34" s="61"/>
      <c r="DW34" s="61"/>
      <c r="IO34" s="52"/>
      <c r="IP34" s="52"/>
      <c r="IQ34" s="52"/>
      <c r="IR34" s="52"/>
      <c r="IS34" s="52"/>
      <c r="IT34" s="52"/>
      <c r="IU34" s="52"/>
      <c r="IV34" s="52"/>
    </row>
    <row r="35" spans="1:256" s="37" customFormat="1" ht="21.75" customHeight="1">
      <c r="A35" s="73"/>
      <c r="C35" s="126"/>
      <c r="D35" s="69"/>
      <c r="E35" s="120" t="s">
        <v>49</v>
      </c>
      <c r="F35" s="120"/>
      <c r="G35" s="120"/>
      <c r="H35" s="61"/>
      <c r="I35" s="123" t="s">
        <v>74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7"/>
      <c r="AL35" s="122" t="str">
        <f>IF(ISERROR(AO35),"A",AO35)</f>
        <v>A</v>
      </c>
      <c r="AM35" s="122"/>
      <c r="AN35" s="65" t="str">
        <f>"/"&amp;2-AQ35</f>
        <v>/2</v>
      </c>
      <c r="AO35" s="61" t="e">
        <f>SUM(VLOOKUP(O2,'Saisie résultats'!C9:CY158,MATCH(28,'Saisie résultats'!C7:CY7,0),0),VLOOKUP(O2,'Saisie résultats'!C9:CY158,MATCH(30,'Saisie résultats'!C7:CY7,0),0))</f>
        <v>#N/A</v>
      </c>
      <c r="AP35" s="61" t="e">
        <f>OR(LEN(VLOOKUP(O2,'Saisie résultats'!C9:CY158,MATCH(28,'Saisie résultats'!C7:CY7,0),0))=0,LEN(VLOOKUP(O2,'Saisie résultats'!C9:CY158,MATCH(30,'Saisie résultats'!C7:CY7,0),0))=0)</f>
        <v>#N/A</v>
      </c>
      <c r="AQ35" s="61">
        <f>COUNTIF('Saisie résultats'!AE8,"N")+COUNTIF('Saisie résultats'!AG8,"N")</f>
        <v>0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CB35" s="61"/>
      <c r="CC35" s="61"/>
      <c r="CD35" s="61"/>
      <c r="CE35" s="61"/>
      <c r="CF35" s="61"/>
      <c r="CH35" s="61"/>
      <c r="CI35" s="61"/>
      <c r="CJ35" s="61"/>
      <c r="CK35" s="61"/>
      <c r="CL35" s="61"/>
      <c r="CN35" s="61"/>
      <c r="CO35" s="61"/>
      <c r="CP35" s="61"/>
      <c r="CQ35" s="61"/>
      <c r="CR35" s="61"/>
      <c r="CT35" s="61"/>
      <c r="CU35" s="61"/>
      <c r="CV35" s="61"/>
      <c r="CW35" s="61"/>
      <c r="CX35" s="61"/>
      <c r="CY35" s="61"/>
      <c r="CZ35" s="61"/>
      <c r="DA35" s="61"/>
      <c r="DC35" s="61"/>
      <c r="DD35" s="61"/>
      <c r="DE35" s="61"/>
      <c r="DF35" s="61"/>
      <c r="DG35" s="61"/>
      <c r="DI35" s="61"/>
      <c r="DJ35" s="61"/>
      <c r="DK35" s="61"/>
      <c r="DL35" s="61"/>
      <c r="DM35" s="61"/>
      <c r="DO35" s="61"/>
      <c r="DP35" s="61"/>
      <c r="DQ35" s="61"/>
      <c r="DR35" s="61"/>
      <c r="DS35" s="61"/>
      <c r="DU35" s="61"/>
      <c r="DV35" s="61"/>
      <c r="DW35" s="61"/>
      <c r="IO35" s="52"/>
      <c r="IP35" s="52"/>
      <c r="IQ35" s="52"/>
      <c r="IR35" s="52"/>
      <c r="IS35" s="52"/>
      <c r="IT35" s="52"/>
      <c r="IU35" s="52"/>
      <c r="IV35" s="52"/>
    </row>
    <row r="36" spans="1:256" s="37" customFormat="1" ht="3.75" customHeight="1">
      <c r="A36" s="73"/>
      <c r="C36" s="126"/>
      <c r="D36" s="69"/>
      <c r="E36" s="120"/>
      <c r="F36" s="120"/>
      <c r="G36" s="120"/>
      <c r="H36" s="61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7"/>
      <c r="AL36" s="62"/>
      <c r="AM36" s="62"/>
      <c r="AN36" s="63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CB36" s="61"/>
      <c r="CC36" s="61"/>
      <c r="CD36" s="61"/>
      <c r="CE36" s="61"/>
      <c r="CF36" s="61"/>
      <c r="CH36" s="61"/>
      <c r="CI36" s="61"/>
      <c r="CJ36" s="61"/>
      <c r="CK36" s="61"/>
      <c r="CL36" s="61"/>
      <c r="CN36" s="61"/>
      <c r="CO36" s="61"/>
      <c r="CP36" s="61"/>
      <c r="CQ36" s="61"/>
      <c r="CR36" s="61"/>
      <c r="CT36" s="61"/>
      <c r="CU36" s="61"/>
      <c r="CV36" s="61"/>
      <c r="CW36" s="61"/>
      <c r="CX36" s="61"/>
      <c r="CY36" s="61"/>
      <c r="CZ36" s="61"/>
      <c r="DA36" s="61"/>
      <c r="DC36" s="61"/>
      <c r="DD36" s="61"/>
      <c r="DE36" s="61"/>
      <c r="DF36" s="61"/>
      <c r="DG36" s="61"/>
      <c r="DI36" s="61"/>
      <c r="DJ36" s="61"/>
      <c r="DK36" s="61"/>
      <c r="DL36" s="61"/>
      <c r="DM36" s="61"/>
      <c r="DO36" s="61"/>
      <c r="DP36" s="61"/>
      <c r="DQ36" s="61"/>
      <c r="DR36" s="61"/>
      <c r="DS36" s="61"/>
      <c r="DU36" s="61"/>
      <c r="DV36" s="61"/>
      <c r="DW36" s="61"/>
      <c r="IO36" s="52"/>
      <c r="IP36" s="52"/>
      <c r="IQ36" s="52"/>
      <c r="IR36" s="52"/>
      <c r="IS36" s="52"/>
      <c r="IT36" s="52"/>
      <c r="IU36" s="52"/>
      <c r="IV36" s="52"/>
    </row>
    <row r="37" spans="1:256" s="37" customFormat="1" ht="21.75" customHeight="1">
      <c r="A37" s="73"/>
      <c r="C37" s="126"/>
      <c r="D37" s="69"/>
      <c r="E37" s="120"/>
      <c r="F37" s="120"/>
      <c r="G37" s="120"/>
      <c r="H37" s="61"/>
      <c r="I37" s="123" t="s">
        <v>75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7"/>
      <c r="AL37" s="122" t="str">
        <f>IF(ISERROR(AO37),"A",AO37)</f>
        <v>A</v>
      </c>
      <c r="AM37" s="122"/>
      <c r="AN37" s="65" t="str">
        <f>"/"&amp;2-AQ37</f>
        <v>/2</v>
      </c>
      <c r="AO37" s="61" t="e">
        <f>SUM(VLOOKUP(O2,'Saisie résultats'!C9:CY158,MATCH(35,'Saisie résultats'!C7:CY7,0),0),VLOOKUP(O2,'Saisie résultats'!C9:CY158,MATCH(36,'Saisie résultats'!C7:CY7,0),0))</f>
        <v>#N/A</v>
      </c>
      <c r="AP37" s="61" t="e">
        <f>OR(LEN(VLOOKUP(O2,'Saisie résultats'!C9:CY158,MATCH(35,'Saisie résultats'!C7:CY7,0),0))=0,LEN(VLOOKUP(O2,'Saisie résultats'!C9:CY158,MATCH(36,'Saisie résultats'!C7:CY7,0),0))=0)</f>
        <v>#N/A</v>
      </c>
      <c r="AQ37" s="61">
        <f>COUNTIF('Saisie résultats'!AL8,"N")+COUNTIF('Saisie résultats'!AM8,"N")</f>
        <v>0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CB37" s="61"/>
      <c r="CC37" s="61"/>
      <c r="CD37" s="61"/>
      <c r="CE37" s="61"/>
      <c r="CF37" s="61"/>
      <c r="CH37" s="61"/>
      <c r="CI37" s="61"/>
      <c r="CJ37" s="61"/>
      <c r="CK37" s="61"/>
      <c r="CL37" s="61"/>
      <c r="CN37" s="61"/>
      <c r="CO37" s="61"/>
      <c r="CP37" s="61"/>
      <c r="CQ37" s="61"/>
      <c r="CR37" s="61"/>
      <c r="CT37" s="61"/>
      <c r="CU37" s="61"/>
      <c r="CV37" s="61"/>
      <c r="CW37" s="61"/>
      <c r="CX37" s="61"/>
      <c r="CY37" s="61"/>
      <c r="CZ37" s="61"/>
      <c r="DA37" s="61"/>
      <c r="DC37" s="61"/>
      <c r="DD37" s="61"/>
      <c r="DE37" s="61"/>
      <c r="DF37" s="61"/>
      <c r="DG37" s="61"/>
      <c r="DI37" s="61"/>
      <c r="DJ37" s="61"/>
      <c r="DK37" s="61"/>
      <c r="DL37" s="61"/>
      <c r="DM37" s="61"/>
      <c r="DO37" s="61"/>
      <c r="DP37" s="61"/>
      <c r="DQ37" s="61"/>
      <c r="DR37" s="61"/>
      <c r="DS37" s="61"/>
      <c r="DU37" s="61"/>
      <c r="DV37" s="61"/>
      <c r="DW37" s="61"/>
      <c r="IO37" s="52"/>
      <c r="IP37" s="52"/>
      <c r="IQ37" s="52"/>
      <c r="IR37" s="52"/>
      <c r="IS37" s="52"/>
      <c r="IT37" s="52"/>
      <c r="IU37" s="52"/>
      <c r="IV37" s="52"/>
    </row>
    <row r="38" spans="1:256" s="37" customFormat="1" ht="3.75" customHeight="1">
      <c r="A38" s="73"/>
      <c r="C38" s="126"/>
      <c r="D38" s="69"/>
      <c r="E38" s="124" t="str">
        <f>IF(OR(AL35="",AL37="",AL39=""),"",IF(OR(AL35="A",AL37="A",AL39="A"),"A",SUM(AL35,AL37,AL39)))</f>
        <v>A</v>
      </c>
      <c r="F38" s="124"/>
      <c r="G38" s="125" t="str">
        <f>"/"&amp;10-SUM(AQ35:AQ39)</f>
        <v>/10</v>
      </c>
      <c r="H38" s="61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7"/>
      <c r="AL38" s="11"/>
      <c r="AM38" s="11"/>
      <c r="AN38" s="78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CB38" s="61"/>
      <c r="CC38" s="61"/>
      <c r="CD38" s="61"/>
      <c r="CE38" s="61"/>
      <c r="CF38" s="61"/>
      <c r="CH38" s="61"/>
      <c r="CI38" s="61"/>
      <c r="CJ38" s="61"/>
      <c r="CK38" s="61"/>
      <c r="CL38" s="61"/>
      <c r="CN38" s="61"/>
      <c r="CO38" s="61"/>
      <c r="CP38" s="61"/>
      <c r="CQ38" s="61"/>
      <c r="CR38" s="61"/>
      <c r="CT38" s="61"/>
      <c r="CU38" s="61"/>
      <c r="CV38" s="61"/>
      <c r="CW38" s="61"/>
      <c r="CX38" s="61"/>
      <c r="CY38" s="61"/>
      <c r="CZ38" s="61"/>
      <c r="DA38" s="61"/>
      <c r="DC38" s="61"/>
      <c r="DD38" s="61"/>
      <c r="DE38" s="61"/>
      <c r="DF38" s="61"/>
      <c r="DG38" s="61"/>
      <c r="DI38" s="61"/>
      <c r="DJ38" s="61"/>
      <c r="DK38" s="61"/>
      <c r="DL38" s="61"/>
      <c r="DM38" s="61"/>
      <c r="DO38" s="61"/>
      <c r="DP38" s="61"/>
      <c r="DQ38" s="61"/>
      <c r="DR38" s="61"/>
      <c r="DS38" s="61"/>
      <c r="DU38" s="61"/>
      <c r="DV38" s="61"/>
      <c r="DW38" s="61"/>
      <c r="IO38" s="52"/>
      <c r="IP38" s="52"/>
      <c r="IQ38" s="52"/>
      <c r="IR38" s="52"/>
      <c r="IS38" s="52"/>
      <c r="IT38" s="52"/>
      <c r="IU38" s="52"/>
      <c r="IV38" s="52"/>
    </row>
    <row r="39" spans="1:256" s="37" customFormat="1" ht="32.25" customHeight="1">
      <c r="A39" s="79"/>
      <c r="C39" s="126"/>
      <c r="D39" s="69"/>
      <c r="E39" s="124"/>
      <c r="F39" s="124"/>
      <c r="G39" s="125"/>
      <c r="H39" s="61"/>
      <c r="I39" s="123" t="s">
        <v>76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7"/>
      <c r="AL39" s="122" t="str">
        <f>IF(ISERROR(AO39),"A",AO39)</f>
        <v>A</v>
      </c>
      <c r="AM39" s="122"/>
      <c r="AN39" s="65" t="str">
        <f>"/"&amp;6-AQ39</f>
        <v>/6</v>
      </c>
      <c r="AO39" s="61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61" t="e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#N/A</v>
      </c>
      <c r="AQ39" s="61">
        <f>COUNTIF('Saisie résultats'!AF8,"N")+COUNTIF('Saisie résultats'!AH8,"N")+COUNTIF('Saisie résultats'!AU8:AX8,"N")</f>
        <v>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CB39" s="61"/>
      <c r="CC39" s="61"/>
      <c r="CD39" s="61"/>
      <c r="CE39" s="61"/>
      <c r="CF39" s="61"/>
      <c r="CH39" s="61"/>
      <c r="CI39" s="61"/>
      <c r="CJ39" s="61"/>
      <c r="CK39" s="61"/>
      <c r="CL39" s="61"/>
      <c r="CN39" s="61"/>
      <c r="CO39" s="61"/>
      <c r="CP39" s="61"/>
      <c r="CQ39" s="61"/>
      <c r="CR39" s="61"/>
      <c r="CT39" s="61"/>
      <c r="CU39" s="61"/>
      <c r="CV39" s="61"/>
      <c r="CW39" s="61"/>
      <c r="CX39" s="61"/>
      <c r="CY39" s="61"/>
      <c r="CZ39" s="61"/>
      <c r="DA39" s="61"/>
      <c r="DC39" s="61"/>
      <c r="DD39" s="61"/>
      <c r="DE39" s="61"/>
      <c r="DF39" s="61"/>
      <c r="DG39" s="61"/>
      <c r="DI39" s="61"/>
      <c r="DJ39" s="61"/>
      <c r="DK39" s="61"/>
      <c r="DL39" s="61"/>
      <c r="DM39" s="61"/>
      <c r="DO39" s="61"/>
      <c r="DP39" s="61"/>
      <c r="DQ39" s="61"/>
      <c r="DR39" s="61"/>
      <c r="DS39" s="61"/>
      <c r="DU39" s="61"/>
      <c r="DV39" s="61"/>
      <c r="DW39" s="61"/>
      <c r="IO39" s="52"/>
      <c r="IP39" s="52"/>
      <c r="IQ39" s="52"/>
      <c r="IR39" s="52"/>
      <c r="IS39" s="52"/>
      <c r="IT39" s="52"/>
      <c r="IU39" s="52"/>
      <c r="IV39" s="52"/>
    </row>
    <row r="40" spans="3:256" s="37" customFormat="1" ht="12.75" customHeight="1">
      <c r="C40" s="69"/>
      <c r="D40" s="69"/>
      <c r="E40" s="69"/>
      <c r="F40" s="69"/>
      <c r="G40" s="74"/>
      <c r="H40" s="61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61"/>
      <c r="AL40" s="62"/>
      <c r="AM40" s="62"/>
      <c r="AN40" s="63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CB40" s="61"/>
      <c r="CC40" s="61"/>
      <c r="CD40" s="61"/>
      <c r="CE40" s="61"/>
      <c r="CF40" s="61"/>
      <c r="CH40" s="61"/>
      <c r="CI40" s="61"/>
      <c r="CJ40" s="61"/>
      <c r="CK40" s="61"/>
      <c r="CL40" s="61"/>
      <c r="CN40" s="61"/>
      <c r="CO40" s="61"/>
      <c r="CP40" s="61"/>
      <c r="CQ40" s="61"/>
      <c r="CR40" s="61"/>
      <c r="CT40" s="61"/>
      <c r="CU40" s="61"/>
      <c r="CV40" s="61"/>
      <c r="CW40" s="61"/>
      <c r="CX40" s="61"/>
      <c r="CY40" s="61"/>
      <c r="CZ40" s="61"/>
      <c r="DA40" s="61"/>
      <c r="DC40" s="61"/>
      <c r="DD40" s="61"/>
      <c r="DE40" s="61"/>
      <c r="DF40" s="61"/>
      <c r="DG40" s="61"/>
      <c r="DI40" s="61"/>
      <c r="DJ40" s="61"/>
      <c r="DK40" s="61"/>
      <c r="DL40" s="61"/>
      <c r="DM40" s="61"/>
      <c r="DO40" s="61"/>
      <c r="DP40" s="61"/>
      <c r="DQ40" s="61"/>
      <c r="DR40" s="61"/>
      <c r="DS40" s="61"/>
      <c r="DU40" s="61"/>
      <c r="DV40" s="61"/>
      <c r="DW40" s="61"/>
      <c r="IO40" s="52"/>
      <c r="IP40" s="52"/>
      <c r="IQ40" s="52"/>
      <c r="IR40" s="52"/>
      <c r="IS40" s="52"/>
      <c r="IT40" s="52"/>
      <c r="IU40" s="52"/>
      <c r="IV40" s="52"/>
    </row>
    <row r="41" spans="1:256" s="37" customFormat="1" ht="19.5" customHeight="1">
      <c r="A41" s="127" t="s">
        <v>77</v>
      </c>
      <c r="C41" s="120" t="s">
        <v>50</v>
      </c>
      <c r="D41" s="120"/>
      <c r="E41" s="120"/>
      <c r="F41" s="120"/>
      <c r="G41" s="120"/>
      <c r="H41" s="61"/>
      <c r="I41" s="123" t="s">
        <v>78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7"/>
      <c r="AL41" s="122" t="str">
        <f>IF(ISERROR(AO41),"A",AO41)</f>
        <v>A</v>
      </c>
      <c r="AM41" s="122"/>
      <c r="AN41" s="65" t="str">
        <f>"/"&amp;2-AQ41</f>
        <v>/2</v>
      </c>
      <c r="AO41" s="61" t="e">
        <f>SUM(VLOOKUP(O2,'Saisie résultats'!C9:CY158,MATCH(64,'Saisie résultats'!C7:CY7,0),0),VLOOKUP(O2,'Saisie résultats'!C9:CY158,MATCH(65,'Saisie résultats'!C7:CY7,0),0))</f>
        <v>#N/A</v>
      </c>
      <c r="AP41" s="61" t="e">
        <f>OR(LEN(VLOOKUP(O2,'Saisie résultats'!C9:CY158,MATCH(64,'Saisie résultats'!C7:CY7,0),0))=0,LEN(VLOOKUP(O2,'Saisie résultats'!C9:CY158,MATCH(65,'Saisie résultats'!C7:CY7,0),0))=0)</f>
        <v>#N/A</v>
      </c>
      <c r="AQ41" s="61">
        <f>COUNTIF('Saisie résultats'!BO8,"N")+COUNTIF('Saisie résultats'!BP8,"N")</f>
        <v>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CB41" s="61"/>
      <c r="CC41" s="61"/>
      <c r="CD41" s="61"/>
      <c r="CE41" s="61"/>
      <c r="CF41" s="61"/>
      <c r="CH41" s="61"/>
      <c r="CI41" s="61"/>
      <c r="CJ41" s="61"/>
      <c r="CK41" s="61"/>
      <c r="CL41" s="61"/>
      <c r="CN41" s="61"/>
      <c r="CO41" s="61"/>
      <c r="CP41" s="61"/>
      <c r="CQ41" s="61"/>
      <c r="CR41" s="61"/>
      <c r="CT41" s="61"/>
      <c r="CU41" s="61"/>
      <c r="CV41" s="61"/>
      <c r="CW41" s="61"/>
      <c r="CX41" s="61"/>
      <c r="CY41" s="61"/>
      <c r="CZ41" s="61"/>
      <c r="DA41" s="61"/>
      <c r="DC41" s="61"/>
      <c r="DD41" s="61"/>
      <c r="DE41" s="61"/>
      <c r="DF41" s="61"/>
      <c r="DG41" s="61"/>
      <c r="DI41" s="61"/>
      <c r="DJ41" s="61"/>
      <c r="DK41" s="61"/>
      <c r="DL41" s="61"/>
      <c r="DM41" s="61"/>
      <c r="DO41" s="61"/>
      <c r="DP41" s="61"/>
      <c r="DQ41" s="61"/>
      <c r="DR41" s="61"/>
      <c r="DS41" s="61"/>
      <c r="DU41" s="61"/>
      <c r="DV41" s="61"/>
      <c r="DW41" s="61"/>
      <c r="IO41" s="52"/>
      <c r="IP41" s="52"/>
      <c r="IQ41" s="52"/>
      <c r="IR41" s="52"/>
      <c r="IS41" s="52"/>
      <c r="IT41" s="52"/>
      <c r="IU41" s="52"/>
      <c r="IV41" s="52"/>
    </row>
    <row r="42" spans="1:256" s="37" customFormat="1" ht="3.75" customHeight="1">
      <c r="A42" s="127"/>
      <c r="C42" s="120"/>
      <c r="D42" s="120"/>
      <c r="E42" s="120"/>
      <c r="F42" s="120"/>
      <c r="G42" s="120"/>
      <c r="H42" s="61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7"/>
      <c r="AL42" s="62"/>
      <c r="AM42" s="62"/>
      <c r="AN42" s="63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CB42" s="61"/>
      <c r="CC42" s="61"/>
      <c r="CD42" s="61"/>
      <c r="CE42" s="61"/>
      <c r="CF42" s="61"/>
      <c r="CH42" s="61"/>
      <c r="CI42" s="61"/>
      <c r="CJ42" s="61"/>
      <c r="CK42" s="61"/>
      <c r="CL42" s="61"/>
      <c r="CN42" s="61"/>
      <c r="CO42" s="61"/>
      <c r="CP42" s="61"/>
      <c r="CQ42" s="61"/>
      <c r="CR42" s="61"/>
      <c r="CT42" s="61"/>
      <c r="CU42" s="61"/>
      <c r="CV42" s="61"/>
      <c r="CW42" s="61"/>
      <c r="CX42" s="61"/>
      <c r="CY42" s="61"/>
      <c r="CZ42" s="61"/>
      <c r="DA42" s="61"/>
      <c r="DC42" s="61"/>
      <c r="DD42" s="61"/>
      <c r="DE42" s="61"/>
      <c r="DF42" s="61"/>
      <c r="DG42" s="61"/>
      <c r="DI42" s="61"/>
      <c r="DJ42" s="61"/>
      <c r="DK42" s="61"/>
      <c r="DL42" s="61"/>
      <c r="DM42" s="61"/>
      <c r="DO42" s="61"/>
      <c r="DP42" s="61"/>
      <c r="DQ42" s="61"/>
      <c r="DR42" s="61"/>
      <c r="DS42" s="61"/>
      <c r="DU42" s="61"/>
      <c r="DV42" s="61"/>
      <c r="DW42" s="61"/>
      <c r="IO42" s="52"/>
      <c r="IP42" s="52"/>
      <c r="IQ42" s="52"/>
      <c r="IR42" s="52"/>
      <c r="IS42" s="52"/>
      <c r="IT42" s="52"/>
      <c r="IU42" s="52"/>
      <c r="IV42" s="52"/>
    </row>
    <row r="43" spans="1:256" s="37" customFormat="1" ht="19.5" customHeight="1">
      <c r="A43" s="127"/>
      <c r="C43" s="120"/>
      <c r="D43" s="120"/>
      <c r="E43" s="120"/>
      <c r="F43" s="120"/>
      <c r="G43" s="120"/>
      <c r="H43" s="61"/>
      <c r="I43" s="123" t="s">
        <v>79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7"/>
      <c r="AL43" s="122" t="str">
        <f>IF(ISERROR(AO43),"A",AO43)</f>
        <v>A</v>
      </c>
      <c r="AM43" s="122"/>
      <c r="AN43" s="65" t="str">
        <f>"/"&amp;3-AQ43</f>
        <v>/3</v>
      </c>
      <c r="AO43" s="61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61" t="e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#N/A</v>
      </c>
      <c r="AQ43" s="61">
        <f>COUNTIF('Saisie résultats'!BQ8:BS8,"N")</f>
        <v>0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B43" s="61"/>
      <c r="CC43" s="61"/>
      <c r="CD43" s="61"/>
      <c r="CE43" s="61"/>
      <c r="CF43" s="61"/>
      <c r="CH43" s="61"/>
      <c r="CI43" s="61"/>
      <c r="CJ43" s="61"/>
      <c r="CK43" s="61"/>
      <c r="CL43" s="61"/>
      <c r="CN43" s="61"/>
      <c r="CO43" s="61"/>
      <c r="CP43" s="61"/>
      <c r="CQ43" s="61"/>
      <c r="CR43" s="61"/>
      <c r="CT43" s="61"/>
      <c r="CU43" s="61"/>
      <c r="CV43" s="61"/>
      <c r="CW43" s="61"/>
      <c r="CX43" s="61"/>
      <c r="CY43" s="61"/>
      <c r="CZ43" s="61"/>
      <c r="DA43" s="61"/>
      <c r="DC43" s="61"/>
      <c r="DD43" s="61"/>
      <c r="DE43" s="61"/>
      <c r="DF43" s="61"/>
      <c r="DG43" s="61"/>
      <c r="DI43" s="61"/>
      <c r="DJ43" s="61"/>
      <c r="DK43" s="61"/>
      <c r="DL43" s="61"/>
      <c r="DM43" s="61"/>
      <c r="DO43" s="61"/>
      <c r="DP43" s="61"/>
      <c r="DQ43" s="61"/>
      <c r="DR43" s="61"/>
      <c r="DS43" s="61"/>
      <c r="DU43" s="61"/>
      <c r="DV43" s="61"/>
      <c r="DW43" s="61"/>
      <c r="IO43" s="52"/>
      <c r="IP43" s="52"/>
      <c r="IQ43" s="52"/>
      <c r="IR43" s="52"/>
      <c r="IS43" s="52"/>
      <c r="IT43" s="52"/>
      <c r="IU43" s="52"/>
      <c r="IV43" s="52"/>
    </row>
    <row r="44" spans="1:256" s="37" customFormat="1" ht="3.75" customHeight="1">
      <c r="A44" s="127"/>
      <c r="C44" s="124" t="str">
        <f>IF(OR(AL41="",AL43="",AL45=""),"",IF(OR(AL41="A",AL43="A",AL45="A"),"A",SUM(AL41,AL43,AL45)))</f>
        <v>A</v>
      </c>
      <c r="D44" s="124"/>
      <c r="E44" s="124"/>
      <c r="F44" s="125" t="str">
        <f>"/"&amp;8-SUM(AQ41:AQ45)</f>
        <v>/8</v>
      </c>
      <c r="G44" s="125"/>
      <c r="H44" s="61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7"/>
      <c r="AL44" s="62"/>
      <c r="AM44" s="62"/>
      <c r="AN44" s="63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CB44" s="61"/>
      <c r="CC44" s="61"/>
      <c r="CD44" s="61"/>
      <c r="CE44" s="61"/>
      <c r="CF44" s="61"/>
      <c r="CH44" s="61"/>
      <c r="CI44" s="61"/>
      <c r="CJ44" s="61"/>
      <c r="CK44" s="61"/>
      <c r="CL44" s="61"/>
      <c r="CN44" s="61"/>
      <c r="CO44" s="61"/>
      <c r="CP44" s="61"/>
      <c r="CQ44" s="61"/>
      <c r="CR44" s="61"/>
      <c r="CT44" s="61"/>
      <c r="CU44" s="61"/>
      <c r="CV44" s="61"/>
      <c r="CW44" s="61"/>
      <c r="CX44" s="61"/>
      <c r="CY44" s="61"/>
      <c r="CZ44" s="61"/>
      <c r="DA44" s="61"/>
      <c r="DC44" s="61"/>
      <c r="DD44" s="61"/>
      <c r="DE44" s="61"/>
      <c r="DF44" s="61"/>
      <c r="DG44" s="61"/>
      <c r="DI44" s="61"/>
      <c r="DJ44" s="61"/>
      <c r="DK44" s="61"/>
      <c r="DL44" s="61"/>
      <c r="DM44" s="61"/>
      <c r="DO44" s="61"/>
      <c r="DP44" s="61"/>
      <c r="DQ44" s="61"/>
      <c r="DR44" s="61"/>
      <c r="DS44" s="61"/>
      <c r="DU44" s="61"/>
      <c r="DV44" s="61"/>
      <c r="DW44" s="61"/>
      <c r="IO44" s="52"/>
      <c r="IP44" s="52"/>
      <c r="IQ44" s="52"/>
      <c r="IR44" s="52"/>
      <c r="IS44" s="52"/>
      <c r="IT44" s="52"/>
      <c r="IU44" s="52"/>
      <c r="IV44" s="52"/>
    </row>
    <row r="45" spans="1:256" s="37" customFormat="1" ht="19.5" customHeight="1">
      <c r="A45" s="127"/>
      <c r="C45" s="124"/>
      <c r="D45" s="124"/>
      <c r="E45" s="124"/>
      <c r="F45" s="125"/>
      <c r="G45" s="125"/>
      <c r="H45" s="61"/>
      <c r="I45" s="123" t="s">
        <v>80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7"/>
      <c r="AL45" s="122" t="str">
        <f>IF(ISERROR(AO45),"A",AO45)</f>
        <v>A</v>
      </c>
      <c r="AM45" s="122"/>
      <c r="AN45" s="65" t="str">
        <f>"/"&amp;3-AQ45</f>
        <v>/3</v>
      </c>
      <c r="AO45" s="61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61" t="e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#N/A</v>
      </c>
      <c r="AQ45" s="61">
        <f>COUNTIF('Saisie résultats'!BV8:BX8,"N")</f>
        <v>0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B45" s="61"/>
      <c r="CC45" s="61"/>
      <c r="CD45" s="61"/>
      <c r="CE45" s="61"/>
      <c r="CF45" s="61"/>
      <c r="CH45" s="61"/>
      <c r="CI45" s="61"/>
      <c r="CJ45" s="61"/>
      <c r="CK45" s="61"/>
      <c r="CL45" s="61"/>
      <c r="CN45" s="61"/>
      <c r="CO45" s="61"/>
      <c r="CP45" s="61"/>
      <c r="CQ45" s="61"/>
      <c r="CR45" s="61"/>
      <c r="CT45" s="61"/>
      <c r="CU45" s="61"/>
      <c r="CV45" s="61"/>
      <c r="CW45" s="61"/>
      <c r="CX45" s="61"/>
      <c r="CY45" s="61"/>
      <c r="CZ45" s="61"/>
      <c r="DA45" s="61"/>
      <c r="DC45" s="61"/>
      <c r="DD45" s="61"/>
      <c r="DE45" s="61"/>
      <c r="DF45" s="61"/>
      <c r="DG45" s="61"/>
      <c r="DI45" s="61"/>
      <c r="DJ45" s="61"/>
      <c r="DK45" s="61"/>
      <c r="DL45" s="61"/>
      <c r="DM45" s="61"/>
      <c r="DO45" s="61"/>
      <c r="DP45" s="61"/>
      <c r="DQ45" s="61"/>
      <c r="DR45" s="61"/>
      <c r="DS45" s="61"/>
      <c r="DU45" s="61"/>
      <c r="DV45" s="61"/>
      <c r="DW45" s="61"/>
      <c r="IO45" s="52"/>
      <c r="IP45" s="52"/>
      <c r="IQ45" s="52"/>
      <c r="IR45" s="52"/>
      <c r="IS45" s="52"/>
      <c r="IT45" s="52"/>
      <c r="IU45" s="52"/>
      <c r="IV45" s="52"/>
    </row>
    <row r="46" spans="1:256" s="37" customFormat="1" ht="3.75" customHeight="1">
      <c r="A46" s="127"/>
      <c r="C46" s="68"/>
      <c r="D46" s="68"/>
      <c r="E46" s="68"/>
      <c r="F46" s="68"/>
      <c r="G46" s="68"/>
      <c r="H46" s="61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7"/>
      <c r="AL46" s="62"/>
      <c r="AM46" s="62"/>
      <c r="AN46" s="63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CB46" s="61"/>
      <c r="CC46" s="61"/>
      <c r="CD46" s="61"/>
      <c r="CE46" s="61"/>
      <c r="CF46" s="61"/>
      <c r="CH46" s="61"/>
      <c r="CI46" s="61"/>
      <c r="CJ46" s="61"/>
      <c r="CK46" s="61"/>
      <c r="CL46" s="61"/>
      <c r="CN46" s="61"/>
      <c r="CO46" s="61"/>
      <c r="CP46" s="61"/>
      <c r="CQ46" s="61"/>
      <c r="CR46" s="61"/>
      <c r="CT46" s="61"/>
      <c r="CU46" s="61"/>
      <c r="CV46" s="61"/>
      <c r="CW46" s="61"/>
      <c r="CX46" s="61"/>
      <c r="CY46" s="61"/>
      <c r="CZ46" s="61"/>
      <c r="DA46" s="61"/>
      <c r="DC46" s="61"/>
      <c r="DD46" s="61"/>
      <c r="DE46" s="61"/>
      <c r="DF46" s="61"/>
      <c r="DG46" s="61"/>
      <c r="DI46" s="61"/>
      <c r="DJ46" s="61"/>
      <c r="DK46" s="61"/>
      <c r="DL46" s="61"/>
      <c r="DM46" s="61"/>
      <c r="DO46" s="61"/>
      <c r="DP46" s="61"/>
      <c r="DQ46" s="61"/>
      <c r="DR46" s="61"/>
      <c r="DS46" s="61"/>
      <c r="DU46" s="61"/>
      <c r="DV46" s="61"/>
      <c r="DW46" s="61"/>
      <c r="IO46" s="52"/>
      <c r="IP46" s="52"/>
      <c r="IQ46" s="52"/>
      <c r="IR46" s="52"/>
      <c r="IS46" s="52"/>
      <c r="IT46" s="52"/>
      <c r="IU46" s="52"/>
      <c r="IV46" s="52"/>
    </row>
    <row r="47" spans="1:256" s="37" customFormat="1" ht="19.5" customHeight="1">
      <c r="A47" s="127"/>
      <c r="C47" s="120" t="s">
        <v>51</v>
      </c>
      <c r="D47" s="120"/>
      <c r="E47" s="120"/>
      <c r="F47" s="120"/>
      <c r="G47" s="120"/>
      <c r="H47" s="61"/>
      <c r="I47" s="123" t="s">
        <v>81</v>
      </c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7"/>
      <c r="AL47" s="122" t="str">
        <f>IF(ISERROR(AO47),"A",AO47)</f>
        <v>A</v>
      </c>
      <c r="AM47" s="122"/>
      <c r="AN47" s="65" t="str">
        <f>"/"&amp;2-AQ47</f>
        <v>/2</v>
      </c>
      <c r="AO47" s="61" t="e">
        <f>SUM(VLOOKUP(O2,'Saisie résultats'!C9:CY158,MATCH(74,'Saisie résultats'!C7:CY7,0),0),VLOOKUP(O2,'Saisie résultats'!C9:CY158,MATCH(75,'Saisie résultats'!C7:CY7,0),0))</f>
        <v>#N/A</v>
      </c>
      <c r="AP47" s="61" t="e">
        <f>OR(LEN(VLOOKUP(O2,'Saisie résultats'!C9:CY158,MATCH(74,'Saisie résultats'!C7:CY7,0),0))=0,LEN(VLOOKUP(O2,'Saisie résultats'!C9:CY158,MATCH(75,'Saisie résultats'!C7:CY7,0),0))=0)</f>
        <v>#N/A</v>
      </c>
      <c r="AQ47" s="61">
        <f>COUNTIF('Saisie résultats'!BY8,"N")+COUNTIF('Saisie résultats'!BZ8,"N")</f>
        <v>0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CB47" s="61"/>
      <c r="CC47" s="61"/>
      <c r="CD47" s="61"/>
      <c r="CE47" s="61"/>
      <c r="CF47" s="61"/>
      <c r="CH47" s="61"/>
      <c r="CI47" s="61"/>
      <c r="CJ47" s="61"/>
      <c r="CK47" s="61"/>
      <c r="CL47" s="61"/>
      <c r="CN47" s="61"/>
      <c r="CO47" s="61"/>
      <c r="CP47" s="61"/>
      <c r="CQ47" s="61"/>
      <c r="CR47" s="61"/>
      <c r="CT47" s="61"/>
      <c r="CU47" s="61"/>
      <c r="CV47" s="61"/>
      <c r="CW47" s="61"/>
      <c r="CX47" s="61"/>
      <c r="CY47" s="61"/>
      <c r="CZ47" s="61"/>
      <c r="DA47" s="61"/>
      <c r="DC47" s="61"/>
      <c r="DD47" s="61"/>
      <c r="DE47" s="61"/>
      <c r="DF47" s="61"/>
      <c r="DG47" s="61"/>
      <c r="DI47" s="61"/>
      <c r="DJ47" s="61"/>
      <c r="DK47" s="61"/>
      <c r="DL47" s="61"/>
      <c r="DM47" s="61"/>
      <c r="DO47" s="61"/>
      <c r="DP47" s="61"/>
      <c r="DQ47" s="61"/>
      <c r="DR47" s="61"/>
      <c r="DS47" s="61"/>
      <c r="DU47" s="61"/>
      <c r="DV47" s="61"/>
      <c r="DW47" s="61"/>
      <c r="IO47" s="52"/>
      <c r="IP47" s="52"/>
      <c r="IQ47" s="52"/>
      <c r="IR47" s="52"/>
      <c r="IS47" s="52"/>
      <c r="IT47" s="52"/>
      <c r="IU47" s="52"/>
      <c r="IV47" s="52"/>
    </row>
    <row r="48" spans="1:256" s="37" customFormat="1" ht="3.75" customHeight="1">
      <c r="A48" s="127"/>
      <c r="C48" s="120"/>
      <c r="D48" s="120"/>
      <c r="E48" s="120"/>
      <c r="F48" s="120"/>
      <c r="G48" s="120"/>
      <c r="H48" s="61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"/>
      <c r="AL48" s="11"/>
      <c r="AM48" s="11"/>
      <c r="AN48" s="78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CB48" s="61"/>
      <c r="CC48" s="61"/>
      <c r="CD48" s="61"/>
      <c r="CE48" s="61"/>
      <c r="CF48" s="61"/>
      <c r="CH48" s="61"/>
      <c r="CI48" s="61"/>
      <c r="CJ48" s="61"/>
      <c r="CK48" s="61"/>
      <c r="CL48" s="61"/>
      <c r="CN48" s="61"/>
      <c r="CO48" s="61"/>
      <c r="CP48" s="61"/>
      <c r="CQ48" s="61"/>
      <c r="CR48" s="61"/>
      <c r="CT48" s="61"/>
      <c r="CU48" s="61"/>
      <c r="CV48" s="61"/>
      <c r="CW48" s="61"/>
      <c r="CX48" s="61"/>
      <c r="CY48" s="61"/>
      <c r="CZ48" s="61"/>
      <c r="DA48" s="61"/>
      <c r="DC48" s="61"/>
      <c r="DD48" s="61"/>
      <c r="DE48" s="61"/>
      <c r="DF48" s="61"/>
      <c r="DG48" s="61"/>
      <c r="DI48" s="61"/>
      <c r="DJ48" s="61"/>
      <c r="DK48" s="61"/>
      <c r="DL48" s="61"/>
      <c r="DM48" s="61"/>
      <c r="DO48" s="61"/>
      <c r="DP48" s="61"/>
      <c r="DQ48" s="61"/>
      <c r="DR48" s="61"/>
      <c r="DS48" s="61"/>
      <c r="DU48" s="61"/>
      <c r="DV48" s="61"/>
      <c r="DW48" s="61"/>
      <c r="IO48" s="52"/>
      <c r="IP48" s="52"/>
      <c r="IQ48" s="52"/>
      <c r="IR48" s="52"/>
      <c r="IS48" s="52"/>
      <c r="IT48" s="52"/>
      <c r="IU48" s="52"/>
      <c r="IV48" s="52"/>
    </row>
    <row r="49" spans="1:256" s="37" customFormat="1" ht="19.5" customHeight="1">
      <c r="A49" s="127"/>
      <c r="C49" s="120"/>
      <c r="D49" s="120"/>
      <c r="E49" s="120"/>
      <c r="F49" s="120"/>
      <c r="G49" s="120"/>
      <c r="H49" s="61"/>
      <c r="I49" s="123" t="s">
        <v>82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7"/>
      <c r="AL49" s="122" t="str">
        <f>IF(ISERROR(AO49),"A",AO49)</f>
        <v>A</v>
      </c>
      <c r="AM49" s="122"/>
      <c r="AN49" s="65" t="str">
        <f>"/"&amp;2-AQ49</f>
        <v>/2</v>
      </c>
      <c r="AO49" s="61" t="e">
        <f>SUM(VLOOKUP(O2,'Saisie résultats'!C9:CY158,MATCH(69,'Saisie résultats'!C7:CY7,0),0),VLOOKUP(O2,'Saisie résultats'!C9:CY158,MATCH(70,'Saisie résultats'!C7:CY7,0),0))</f>
        <v>#N/A</v>
      </c>
      <c r="AP49" s="61" t="e">
        <f>OR(LEN(VLOOKUP(O2,'Saisie résultats'!C9:CY158,MATCH(69,'Saisie résultats'!C7:CY7,0),0))=0,LEN(VLOOKUP(O2,'Saisie résultats'!C9:CY158,MATCH(70,'Saisie résultats'!C7:CY7,0),0))=0)</f>
        <v>#N/A</v>
      </c>
      <c r="AQ49" s="61">
        <f>COUNTIF('Saisie résultats'!BT8,"N")+COUNTIF('Saisie résultats'!BU8,"N")</f>
        <v>0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CB49" s="61"/>
      <c r="CC49" s="61"/>
      <c r="CD49" s="61"/>
      <c r="CE49" s="61"/>
      <c r="CF49" s="61"/>
      <c r="CH49" s="61"/>
      <c r="CI49" s="61"/>
      <c r="CJ49" s="61"/>
      <c r="CK49" s="61"/>
      <c r="CL49" s="61"/>
      <c r="CN49" s="61"/>
      <c r="CO49" s="61"/>
      <c r="CP49" s="61"/>
      <c r="CQ49" s="61"/>
      <c r="CR49" s="61"/>
      <c r="CT49" s="61"/>
      <c r="CU49" s="61"/>
      <c r="CV49" s="61"/>
      <c r="CW49" s="61"/>
      <c r="CX49" s="61"/>
      <c r="CY49" s="61"/>
      <c r="CZ49" s="61"/>
      <c r="DA49" s="61"/>
      <c r="DC49" s="61"/>
      <c r="DD49" s="61"/>
      <c r="DE49" s="61"/>
      <c r="DF49" s="61"/>
      <c r="DG49" s="61"/>
      <c r="DI49" s="61"/>
      <c r="DJ49" s="61"/>
      <c r="DK49" s="61"/>
      <c r="DL49" s="61"/>
      <c r="DM49" s="61"/>
      <c r="DO49" s="61"/>
      <c r="DP49" s="61"/>
      <c r="DQ49" s="61"/>
      <c r="DR49" s="61"/>
      <c r="DS49" s="61"/>
      <c r="DU49" s="61"/>
      <c r="DV49" s="61"/>
      <c r="DW49" s="61"/>
      <c r="IO49" s="52"/>
      <c r="IP49" s="52"/>
      <c r="IQ49" s="52"/>
      <c r="IR49" s="52"/>
      <c r="IS49" s="52"/>
      <c r="IT49" s="52"/>
      <c r="IU49" s="52"/>
      <c r="IV49" s="52"/>
    </row>
    <row r="50" spans="1:256" s="37" customFormat="1" ht="3.75" customHeight="1">
      <c r="A50" s="127"/>
      <c r="C50" s="120"/>
      <c r="D50" s="120"/>
      <c r="E50" s="120"/>
      <c r="F50" s="120"/>
      <c r="G50" s="120"/>
      <c r="H50" s="61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7"/>
      <c r="AL50" s="62"/>
      <c r="AM50" s="62"/>
      <c r="AN50" s="63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CB50" s="61"/>
      <c r="CC50" s="61"/>
      <c r="CD50" s="61"/>
      <c r="CE50" s="61"/>
      <c r="CF50" s="61"/>
      <c r="CH50" s="61"/>
      <c r="CI50" s="61"/>
      <c r="CJ50" s="61"/>
      <c r="CK50" s="61"/>
      <c r="CL50" s="61"/>
      <c r="CN50" s="61"/>
      <c r="CO50" s="61"/>
      <c r="CP50" s="61"/>
      <c r="CQ50" s="61"/>
      <c r="CR50" s="61"/>
      <c r="CT50" s="61"/>
      <c r="CU50" s="61"/>
      <c r="CV50" s="61"/>
      <c r="CW50" s="61"/>
      <c r="CX50" s="61"/>
      <c r="CY50" s="61"/>
      <c r="CZ50" s="61"/>
      <c r="DA50" s="61"/>
      <c r="DC50" s="61"/>
      <c r="DD50" s="61"/>
      <c r="DE50" s="61"/>
      <c r="DF50" s="61"/>
      <c r="DG50" s="61"/>
      <c r="DI50" s="61"/>
      <c r="DJ50" s="61"/>
      <c r="DK50" s="61"/>
      <c r="DL50" s="61"/>
      <c r="DM50" s="61"/>
      <c r="DO50" s="61"/>
      <c r="DP50" s="61"/>
      <c r="DQ50" s="61"/>
      <c r="DR50" s="61"/>
      <c r="DS50" s="61"/>
      <c r="DU50" s="61"/>
      <c r="DV50" s="61"/>
      <c r="DW50" s="61"/>
      <c r="IO50" s="52"/>
      <c r="IP50" s="52"/>
      <c r="IQ50" s="52"/>
      <c r="IR50" s="52"/>
      <c r="IS50" s="52"/>
      <c r="IT50" s="52"/>
      <c r="IU50" s="52"/>
      <c r="IV50" s="52"/>
    </row>
    <row r="51" spans="1:256" s="37" customFormat="1" ht="19.5" customHeight="1">
      <c r="A51" s="127"/>
      <c r="C51" s="120"/>
      <c r="D51" s="120"/>
      <c r="E51" s="120"/>
      <c r="F51" s="120"/>
      <c r="G51" s="120"/>
      <c r="H51" s="61"/>
      <c r="I51" s="123" t="s">
        <v>83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7"/>
      <c r="AL51" s="122" t="str">
        <f>IF(ISERROR(AO51),"A",AO51)</f>
        <v>A</v>
      </c>
      <c r="AM51" s="122"/>
      <c r="AN51" s="65" t="str">
        <f>"/"&amp;4-AQ51</f>
        <v>/4</v>
      </c>
      <c r="AO51" s="61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61" t="e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#N/A</v>
      </c>
      <c r="AQ51" s="61">
        <f>COUNTIF('Saisie résultats'!CC8:CF8,"N")</f>
        <v>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CB51" s="61"/>
      <c r="CC51" s="61"/>
      <c r="CD51" s="61"/>
      <c r="CE51" s="61"/>
      <c r="CF51" s="61"/>
      <c r="CH51" s="61"/>
      <c r="CI51" s="61"/>
      <c r="CJ51" s="61"/>
      <c r="CK51" s="61"/>
      <c r="CL51" s="61"/>
      <c r="CN51" s="61"/>
      <c r="CO51" s="61"/>
      <c r="CP51" s="61"/>
      <c r="CQ51" s="61"/>
      <c r="CR51" s="61"/>
      <c r="CT51" s="61"/>
      <c r="CU51" s="61"/>
      <c r="CV51" s="61"/>
      <c r="CW51" s="61"/>
      <c r="CX51" s="61"/>
      <c r="CY51" s="61"/>
      <c r="CZ51" s="61"/>
      <c r="DA51" s="61"/>
      <c r="DC51" s="61"/>
      <c r="DD51" s="61"/>
      <c r="DE51" s="61"/>
      <c r="DF51" s="61"/>
      <c r="DG51" s="61"/>
      <c r="DI51" s="61"/>
      <c r="DJ51" s="61"/>
      <c r="DK51" s="61"/>
      <c r="DL51" s="61"/>
      <c r="DM51" s="61"/>
      <c r="DO51" s="61"/>
      <c r="DP51" s="61"/>
      <c r="DQ51" s="61"/>
      <c r="DR51" s="61"/>
      <c r="DS51" s="61"/>
      <c r="DU51" s="61"/>
      <c r="DV51" s="61"/>
      <c r="DW51" s="61"/>
      <c r="IO51" s="52"/>
      <c r="IP51" s="52"/>
      <c r="IQ51" s="52"/>
      <c r="IR51" s="52"/>
      <c r="IS51" s="52"/>
      <c r="IT51" s="52"/>
      <c r="IU51" s="52"/>
      <c r="IV51" s="52"/>
    </row>
    <row r="52" spans="1:256" s="37" customFormat="1" ht="3.75" customHeight="1">
      <c r="A52" s="127"/>
      <c r="C52" s="124" t="str">
        <f>IF(OR(AL47="",AL49="",AL51="",AL53="",AL55=""),"",IF(OR(AL47="A",AL49="A",AL51="A",AL53="A",AL55="A"),"A",SUM(AL47,AL49,AL51,AL53,AL55)))</f>
        <v>A</v>
      </c>
      <c r="D52" s="124"/>
      <c r="E52" s="124"/>
      <c r="F52" s="125" t="str">
        <f>"/"&amp;12-SUM(AQ47:AQ55)</f>
        <v>/12</v>
      </c>
      <c r="G52" s="125"/>
      <c r="H52" s="61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7"/>
      <c r="AL52" s="62"/>
      <c r="AM52" s="62"/>
      <c r="AN52" s="63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CB52" s="61"/>
      <c r="CC52" s="61"/>
      <c r="CD52" s="61"/>
      <c r="CE52" s="61"/>
      <c r="CF52" s="61"/>
      <c r="CH52" s="61"/>
      <c r="CI52" s="61"/>
      <c r="CJ52" s="61"/>
      <c r="CK52" s="61"/>
      <c r="CL52" s="61"/>
      <c r="CN52" s="61"/>
      <c r="CO52" s="61"/>
      <c r="CP52" s="61"/>
      <c r="CQ52" s="61"/>
      <c r="CR52" s="61"/>
      <c r="CT52" s="61"/>
      <c r="CU52" s="61"/>
      <c r="CV52" s="61"/>
      <c r="CW52" s="61"/>
      <c r="CX52" s="61"/>
      <c r="CY52" s="61"/>
      <c r="CZ52" s="61"/>
      <c r="DA52" s="61"/>
      <c r="DC52" s="61"/>
      <c r="DD52" s="61"/>
      <c r="DE52" s="61"/>
      <c r="DF52" s="61"/>
      <c r="DG52" s="61"/>
      <c r="DI52" s="61"/>
      <c r="DJ52" s="61"/>
      <c r="DK52" s="61"/>
      <c r="DL52" s="61"/>
      <c r="DM52" s="61"/>
      <c r="DO52" s="61"/>
      <c r="DP52" s="61"/>
      <c r="DQ52" s="61"/>
      <c r="DR52" s="61"/>
      <c r="DS52" s="61"/>
      <c r="DU52" s="61"/>
      <c r="DV52" s="61"/>
      <c r="DW52" s="61"/>
      <c r="IO52" s="52"/>
      <c r="IP52" s="52"/>
      <c r="IQ52" s="52"/>
      <c r="IR52" s="52"/>
      <c r="IS52" s="52"/>
      <c r="IT52" s="52"/>
      <c r="IU52" s="52"/>
      <c r="IV52" s="52"/>
    </row>
    <row r="53" spans="1:256" s="37" customFormat="1" ht="19.5" customHeight="1">
      <c r="A53" s="127"/>
      <c r="C53" s="124"/>
      <c r="D53" s="124"/>
      <c r="E53" s="124"/>
      <c r="F53" s="125"/>
      <c r="G53" s="125"/>
      <c r="H53" s="61"/>
      <c r="I53" s="123" t="s">
        <v>84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7"/>
      <c r="AL53" s="122" t="str">
        <f>IF(ISERROR(AO53),"A",AO53)</f>
        <v>A</v>
      </c>
      <c r="AM53" s="122"/>
      <c r="AN53" s="65" t="str">
        <f>"/"&amp;2-AQ53</f>
        <v>/2</v>
      </c>
      <c r="AO53" s="61" t="e">
        <f>SUM(VLOOKUP(O2,'Saisie résultats'!C9:CY158,MATCH(82,'Saisie résultats'!C7:CY7,0),0),VLOOKUP(O2,'Saisie résultats'!C9:CY158,MATCH(83,'Saisie résultats'!C7:CY7,0),0))</f>
        <v>#N/A</v>
      </c>
      <c r="AP53" s="61" t="e">
        <f>OR(LEN(VLOOKUP(O2,'Saisie résultats'!C9:CY158,MATCH(82,'Saisie résultats'!C7:CY7,0),0))=0,LEN(VLOOKUP(O2,'Saisie résultats'!C9:CY158,MATCH(83,'Saisie résultats'!C7:CY7,0),0))=0)</f>
        <v>#N/A</v>
      </c>
      <c r="AQ53" s="61">
        <f>COUNTIF('Saisie résultats'!CG8,"N")+COUNTIF('Saisie résultats'!CH8,"N")</f>
        <v>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CB53" s="61"/>
      <c r="CC53" s="61"/>
      <c r="CD53" s="61"/>
      <c r="CE53" s="61"/>
      <c r="CF53" s="61"/>
      <c r="CH53" s="61"/>
      <c r="CI53" s="61"/>
      <c r="CJ53" s="61"/>
      <c r="CK53" s="61"/>
      <c r="CL53" s="61"/>
      <c r="CN53" s="61"/>
      <c r="CO53" s="61"/>
      <c r="CP53" s="61"/>
      <c r="CQ53" s="61"/>
      <c r="CR53" s="61"/>
      <c r="CT53" s="61"/>
      <c r="CU53" s="61"/>
      <c r="CV53" s="61"/>
      <c r="CW53" s="61"/>
      <c r="CX53" s="61"/>
      <c r="CY53" s="61"/>
      <c r="CZ53" s="61"/>
      <c r="DA53" s="61"/>
      <c r="DC53" s="61"/>
      <c r="DD53" s="61"/>
      <c r="DE53" s="61"/>
      <c r="DF53" s="61"/>
      <c r="DG53" s="61"/>
      <c r="DI53" s="61"/>
      <c r="DJ53" s="61"/>
      <c r="DK53" s="61"/>
      <c r="DL53" s="61"/>
      <c r="DM53" s="61"/>
      <c r="DO53" s="61"/>
      <c r="DP53" s="61"/>
      <c r="DQ53" s="61"/>
      <c r="DR53" s="61"/>
      <c r="DS53" s="61"/>
      <c r="DU53" s="61"/>
      <c r="DV53" s="61"/>
      <c r="DW53" s="61"/>
      <c r="IO53" s="52"/>
      <c r="IP53" s="52"/>
      <c r="IQ53" s="52"/>
      <c r="IR53" s="52"/>
      <c r="IS53" s="52"/>
      <c r="IT53" s="52"/>
      <c r="IU53" s="52"/>
      <c r="IV53" s="52"/>
    </row>
    <row r="54" spans="1:256" s="37" customFormat="1" ht="3.75" customHeight="1">
      <c r="A54" s="127"/>
      <c r="C54" s="124"/>
      <c r="D54" s="124"/>
      <c r="E54" s="124"/>
      <c r="F54" s="125"/>
      <c r="G54" s="125"/>
      <c r="H54" s="61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7"/>
      <c r="AL54" s="62"/>
      <c r="AM54" s="62"/>
      <c r="AN54" s="63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CB54" s="61"/>
      <c r="CC54" s="61"/>
      <c r="CD54" s="61"/>
      <c r="CE54" s="61"/>
      <c r="CF54" s="61"/>
      <c r="CH54" s="61"/>
      <c r="CI54" s="61"/>
      <c r="CJ54" s="61"/>
      <c r="CK54" s="61"/>
      <c r="CL54" s="61"/>
      <c r="CN54" s="61"/>
      <c r="CO54" s="61"/>
      <c r="CP54" s="61"/>
      <c r="CQ54" s="61"/>
      <c r="CR54" s="61"/>
      <c r="CT54" s="61"/>
      <c r="CU54" s="61"/>
      <c r="CV54" s="61"/>
      <c r="CW54" s="61"/>
      <c r="CX54" s="61"/>
      <c r="CY54" s="61"/>
      <c r="CZ54" s="61"/>
      <c r="DA54" s="61"/>
      <c r="DC54" s="61"/>
      <c r="DD54" s="61"/>
      <c r="DE54" s="61"/>
      <c r="DF54" s="61"/>
      <c r="DG54" s="61"/>
      <c r="DI54" s="61"/>
      <c r="DJ54" s="61"/>
      <c r="DK54" s="61"/>
      <c r="DL54" s="61"/>
      <c r="DM54" s="61"/>
      <c r="DO54" s="61"/>
      <c r="DP54" s="61"/>
      <c r="DQ54" s="61"/>
      <c r="DR54" s="61"/>
      <c r="DS54" s="61"/>
      <c r="DU54" s="61"/>
      <c r="DV54" s="61"/>
      <c r="DW54" s="61"/>
      <c r="IO54" s="52"/>
      <c r="IP54" s="52"/>
      <c r="IQ54" s="52"/>
      <c r="IR54" s="52"/>
      <c r="IS54" s="52"/>
      <c r="IT54" s="52"/>
      <c r="IU54" s="52"/>
      <c r="IV54" s="52"/>
    </row>
    <row r="55" spans="1:256" s="37" customFormat="1" ht="19.5" customHeight="1">
      <c r="A55" s="127"/>
      <c r="C55" s="124"/>
      <c r="D55" s="124"/>
      <c r="E55" s="124"/>
      <c r="F55" s="125"/>
      <c r="G55" s="125"/>
      <c r="H55" s="61"/>
      <c r="I55" s="123" t="s">
        <v>85</v>
      </c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7"/>
      <c r="AL55" s="122" t="str">
        <f>IF(ISERROR(AO55),"A",AO55)</f>
        <v>A</v>
      </c>
      <c r="AM55" s="122"/>
      <c r="AN55" s="65" t="str">
        <f>"/"&amp;2-AQ55</f>
        <v>/2</v>
      </c>
      <c r="AO55" s="61" t="e">
        <f>SUM(VLOOKUP(O2,'Saisie résultats'!C9:CY158,MATCH(76,'Saisie résultats'!C7:CY7,0),0),VLOOKUP(O2,'Saisie résultats'!C9:CY158,MATCH(77,'Saisie résultats'!C7:CY7,0),0))</f>
        <v>#N/A</v>
      </c>
      <c r="AP55" s="61" t="e">
        <f>OR(LEN(VLOOKUP(O2,'Saisie résultats'!C9:CY158,MATCH(76,'Saisie résultats'!C7:CY7,0),0))=0,LEN(VLOOKUP(O2,'Saisie résultats'!C9:CY158,MATCH(77,'Saisie résultats'!C7:CY7,0),0))=0)</f>
        <v>#N/A</v>
      </c>
      <c r="AQ55" s="61">
        <f>COUNTIF('Saisie résultats'!CA8,"N")+COUNTIF('Saisie résultats'!CB8,"N")</f>
        <v>0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CB55" s="61"/>
      <c r="CC55" s="61"/>
      <c r="CD55" s="61"/>
      <c r="CE55" s="61"/>
      <c r="CF55" s="61"/>
      <c r="CH55" s="61"/>
      <c r="CI55" s="61"/>
      <c r="CJ55" s="61"/>
      <c r="CK55" s="61"/>
      <c r="CL55" s="61"/>
      <c r="CN55" s="61"/>
      <c r="CO55" s="61"/>
      <c r="CP55" s="61"/>
      <c r="CQ55" s="61"/>
      <c r="CR55" s="61"/>
      <c r="CT55" s="61"/>
      <c r="CU55" s="61"/>
      <c r="CV55" s="61"/>
      <c r="CW55" s="61"/>
      <c r="CX55" s="61"/>
      <c r="CY55" s="61"/>
      <c r="CZ55" s="61"/>
      <c r="DA55" s="61"/>
      <c r="DC55" s="61"/>
      <c r="DD55" s="61"/>
      <c r="DE55" s="61"/>
      <c r="DF55" s="61"/>
      <c r="DG55" s="61"/>
      <c r="DI55" s="61"/>
      <c r="DJ55" s="61"/>
      <c r="DK55" s="61"/>
      <c r="DL55" s="61"/>
      <c r="DM55" s="61"/>
      <c r="DO55" s="61"/>
      <c r="DP55" s="61"/>
      <c r="DQ55" s="61"/>
      <c r="DR55" s="61"/>
      <c r="DS55" s="61"/>
      <c r="DU55" s="61"/>
      <c r="DV55" s="61"/>
      <c r="DW55" s="61"/>
      <c r="IO55" s="52"/>
      <c r="IP55" s="52"/>
      <c r="IQ55" s="52"/>
      <c r="IR55" s="52"/>
      <c r="IS55" s="52"/>
      <c r="IT55" s="52"/>
      <c r="IU55" s="52"/>
      <c r="IV55" s="52"/>
    </row>
    <row r="56" spans="1:256" s="37" customFormat="1" ht="3.75" customHeight="1">
      <c r="A56" s="127"/>
      <c r="C56" s="69"/>
      <c r="D56" s="68"/>
      <c r="E56" s="68"/>
      <c r="F56" s="68"/>
      <c r="G56" s="68"/>
      <c r="H56" s="61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7"/>
      <c r="AL56" s="62"/>
      <c r="AM56" s="62"/>
      <c r="AN56" s="63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CB56" s="61"/>
      <c r="CC56" s="61"/>
      <c r="CD56" s="61"/>
      <c r="CE56" s="61"/>
      <c r="CF56" s="61"/>
      <c r="CH56" s="61"/>
      <c r="CI56" s="61"/>
      <c r="CJ56" s="61"/>
      <c r="CK56" s="61"/>
      <c r="CL56" s="61"/>
      <c r="CN56" s="61"/>
      <c r="CO56" s="61"/>
      <c r="CP56" s="61"/>
      <c r="CQ56" s="61"/>
      <c r="CR56" s="61"/>
      <c r="CT56" s="61"/>
      <c r="CU56" s="61"/>
      <c r="CV56" s="61"/>
      <c r="CW56" s="61"/>
      <c r="CX56" s="61"/>
      <c r="CY56" s="61"/>
      <c r="CZ56" s="61"/>
      <c r="DA56" s="61"/>
      <c r="DC56" s="61"/>
      <c r="DD56" s="61"/>
      <c r="DE56" s="61"/>
      <c r="DF56" s="61"/>
      <c r="DG56" s="61"/>
      <c r="DI56" s="61"/>
      <c r="DJ56" s="61"/>
      <c r="DK56" s="61"/>
      <c r="DL56" s="61"/>
      <c r="DM56" s="61"/>
      <c r="DO56" s="61"/>
      <c r="DP56" s="61"/>
      <c r="DQ56" s="61"/>
      <c r="DR56" s="61"/>
      <c r="DS56" s="61"/>
      <c r="DU56" s="61"/>
      <c r="DV56" s="61"/>
      <c r="DW56" s="61"/>
      <c r="IO56" s="52"/>
      <c r="IP56" s="52"/>
      <c r="IQ56" s="52"/>
      <c r="IR56" s="52"/>
      <c r="IS56" s="52"/>
      <c r="IT56" s="52"/>
      <c r="IU56" s="52"/>
      <c r="IV56" s="52"/>
    </row>
    <row r="57" spans="1:256" s="37" customFormat="1" ht="30" customHeight="1">
      <c r="A57" s="127"/>
      <c r="C57" s="120" t="s">
        <v>52</v>
      </c>
      <c r="D57" s="120"/>
      <c r="E57" s="120"/>
      <c r="F57" s="120"/>
      <c r="G57" s="120"/>
      <c r="H57" s="61"/>
      <c r="I57" s="123" t="s">
        <v>86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7"/>
      <c r="AL57" s="122" t="str">
        <f>IF(ISERROR(AO57),"A",AO57)</f>
        <v>A</v>
      </c>
      <c r="AM57" s="122"/>
      <c r="AN57" s="65" t="str">
        <f>"/"&amp;2-AQ57</f>
        <v>/2</v>
      </c>
      <c r="AO57" s="61" t="e">
        <f>SUM(VLOOKUP(O2,'Saisie résultats'!C9:CY158,MATCH(88,'Saisie résultats'!C7:CY7,0),0),VLOOKUP(O2,'Saisie résultats'!C9:CY158,MATCH(89,'Saisie résultats'!C7:CY7,0),0))</f>
        <v>#N/A</v>
      </c>
      <c r="AP57" s="61" t="e">
        <f>OR(LEN(VLOOKUP(O2,'Saisie résultats'!C9:CY158,MATCH(88,'Saisie résultats'!C7:CY7,0),0))=0,LEN(VLOOKUP(O2,'Saisie résultats'!C9:CY158,MATCH(89,'Saisie résultats'!C7:CY7,0),0))=0)</f>
        <v>#N/A</v>
      </c>
      <c r="AQ57" s="61">
        <f>COUNTIF('Saisie résultats'!CM8,"N")+COUNTIF('Saisie résultats'!CN8,"N")</f>
        <v>0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CB57" s="61"/>
      <c r="CC57" s="61"/>
      <c r="CD57" s="61"/>
      <c r="CE57" s="61"/>
      <c r="CF57" s="61"/>
      <c r="CH57" s="61"/>
      <c r="CI57" s="61"/>
      <c r="CJ57" s="61"/>
      <c r="CK57" s="61"/>
      <c r="CL57" s="61"/>
      <c r="CN57" s="61"/>
      <c r="CO57" s="61"/>
      <c r="CP57" s="61"/>
      <c r="CQ57" s="61"/>
      <c r="CR57" s="61"/>
      <c r="CT57" s="61"/>
      <c r="CU57" s="61"/>
      <c r="CV57" s="61"/>
      <c r="CW57" s="61"/>
      <c r="CX57" s="61"/>
      <c r="CY57" s="61"/>
      <c r="CZ57" s="61"/>
      <c r="DA57" s="61"/>
      <c r="DC57" s="61"/>
      <c r="DD57" s="61"/>
      <c r="DE57" s="61"/>
      <c r="DF57" s="61"/>
      <c r="DG57" s="61"/>
      <c r="DI57" s="61"/>
      <c r="DJ57" s="61"/>
      <c r="DK57" s="61"/>
      <c r="DL57" s="61"/>
      <c r="DM57" s="61"/>
      <c r="DO57" s="61"/>
      <c r="DP57" s="61"/>
      <c r="DQ57" s="61"/>
      <c r="DR57" s="61"/>
      <c r="DS57" s="61"/>
      <c r="DU57" s="61"/>
      <c r="DV57" s="61"/>
      <c r="DW57" s="61"/>
      <c r="IO57" s="52"/>
      <c r="IP57" s="52"/>
      <c r="IQ57" s="52"/>
      <c r="IR57" s="52"/>
      <c r="IS57" s="52"/>
      <c r="IT57" s="52"/>
      <c r="IU57" s="52"/>
      <c r="IV57" s="52"/>
    </row>
    <row r="58" spans="1:256" s="37" customFormat="1" ht="3.75" customHeight="1">
      <c r="A58" s="127"/>
      <c r="C58" s="120"/>
      <c r="D58" s="120"/>
      <c r="E58" s="120"/>
      <c r="F58" s="120"/>
      <c r="G58" s="120"/>
      <c r="H58" s="61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7"/>
      <c r="AL58" s="62"/>
      <c r="AM58" s="62"/>
      <c r="AN58" s="63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CB58" s="61"/>
      <c r="CC58" s="61"/>
      <c r="CD58" s="61"/>
      <c r="CE58" s="61"/>
      <c r="CF58" s="61"/>
      <c r="CH58" s="61"/>
      <c r="CI58" s="61"/>
      <c r="CJ58" s="61"/>
      <c r="CK58" s="61"/>
      <c r="CL58" s="61"/>
      <c r="CN58" s="61"/>
      <c r="CO58" s="61"/>
      <c r="CP58" s="61"/>
      <c r="CQ58" s="61"/>
      <c r="CR58" s="61"/>
      <c r="CT58" s="61"/>
      <c r="CU58" s="61"/>
      <c r="CV58" s="61"/>
      <c r="CW58" s="61"/>
      <c r="CX58" s="61"/>
      <c r="CY58" s="61"/>
      <c r="CZ58" s="61"/>
      <c r="DA58" s="61"/>
      <c r="DC58" s="61"/>
      <c r="DD58" s="61"/>
      <c r="DE58" s="61"/>
      <c r="DF58" s="61"/>
      <c r="DG58" s="61"/>
      <c r="DI58" s="61"/>
      <c r="DJ58" s="61"/>
      <c r="DK58" s="61"/>
      <c r="DL58" s="61"/>
      <c r="DM58" s="61"/>
      <c r="DO58" s="61"/>
      <c r="DP58" s="61"/>
      <c r="DQ58" s="61"/>
      <c r="DR58" s="61"/>
      <c r="DS58" s="61"/>
      <c r="DU58" s="61"/>
      <c r="DV58" s="61"/>
      <c r="DW58" s="61"/>
      <c r="IO58" s="52"/>
      <c r="IP58" s="52"/>
      <c r="IQ58" s="52"/>
      <c r="IR58" s="52"/>
      <c r="IS58" s="52"/>
      <c r="IT58" s="52"/>
      <c r="IU58" s="52"/>
      <c r="IV58" s="52"/>
    </row>
    <row r="59" spans="1:256" s="37" customFormat="1" ht="19.5" customHeight="1">
      <c r="A59" s="127"/>
      <c r="C59" s="124" t="str">
        <f>IF(OR(AL57="",AL59="",AL61=""),"",IF(OR(AL57="A",AL59="A",AL61="A"),"A",SUM(AL57,AL59,AL61)))</f>
        <v>A</v>
      </c>
      <c r="D59" s="124"/>
      <c r="E59" s="124"/>
      <c r="F59" s="125" t="str">
        <f>"/"&amp;7-SUM(AQ57:AQ61)</f>
        <v>/7</v>
      </c>
      <c r="G59" s="125"/>
      <c r="H59" s="61"/>
      <c r="I59" s="123" t="s">
        <v>87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7"/>
      <c r="AL59" s="122" t="str">
        <f>IF(ISERROR(AO59),"A",AO59)</f>
        <v>A</v>
      </c>
      <c r="AM59" s="122"/>
      <c r="AN59" s="65" t="str">
        <f>"/"&amp;1-AQ59</f>
        <v>/1</v>
      </c>
      <c r="AO59" s="61" t="e">
        <f>SUM(VLOOKUP(O2,'Saisie résultats'!C9:CY158,MATCH(87,'Saisie résultats'!C7:CY7,0),0))</f>
        <v>#N/A</v>
      </c>
      <c r="AP59" s="61" t="e">
        <f>LEN(VLOOKUP(O2,'Saisie résultats'!C9:CY158,MATCH(87,'Saisie résultats'!C7:CY7,0),0))=0</f>
        <v>#N/A</v>
      </c>
      <c r="AQ59" s="61">
        <f>COUNTIF('Saisie résultats'!CL8,"N")</f>
        <v>0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CB59" s="61"/>
      <c r="CC59" s="61"/>
      <c r="CD59" s="61"/>
      <c r="CE59" s="61"/>
      <c r="CF59" s="61"/>
      <c r="CH59" s="61"/>
      <c r="CI59" s="61"/>
      <c r="CJ59" s="61"/>
      <c r="CK59" s="61"/>
      <c r="CL59" s="61"/>
      <c r="CN59" s="61"/>
      <c r="CO59" s="61"/>
      <c r="CP59" s="61"/>
      <c r="CQ59" s="61"/>
      <c r="CR59" s="61"/>
      <c r="CT59" s="61"/>
      <c r="CU59" s="61"/>
      <c r="CV59" s="61"/>
      <c r="CW59" s="61"/>
      <c r="CX59" s="61"/>
      <c r="CY59" s="61"/>
      <c r="CZ59" s="61"/>
      <c r="DA59" s="61"/>
      <c r="DC59" s="61"/>
      <c r="DD59" s="61"/>
      <c r="DE59" s="61"/>
      <c r="DF59" s="61"/>
      <c r="DG59" s="61"/>
      <c r="DI59" s="61"/>
      <c r="DJ59" s="61"/>
      <c r="DK59" s="61"/>
      <c r="DL59" s="61"/>
      <c r="DM59" s="61"/>
      <c r="DO59" s="61"/>
      <c r="DP59" s="61"/>
      <c r="DQ59" s="61"/>
      <c r="DR59" s="61"/>
      <c r="DS59" s="61"/>
      <c r="DU59" s="61"/>
      <c r="DV59" s="61"/>
      <c r="DW59" s="61"/>
      <c r="IO59" s="52"/>
      <c r="IP59" s="52"/>
      <c r="IQ59" s="52"/>
      <c r="IR59" s="52"/>
      <c r="IS59" s="52"/>
      <c r="IT59" s="52"/>
      <c r="IU59" s="52"/>
      <c r="IV59" s="52"/>
    </row>
    <row r="60" spans="1:256" s="37" customFormat="1" ht="3.75" customHeight="1">
      <c r="A60" s="127"/>
      <c r="C60" s="124"/>
      <c r="D60" s="124"/>
      <c r="E60" s="124"/>
      <c r="F60" s="125"/>
      <c r="G60" s="125"/>
      <c r="H60" s="61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7"/>
      <c r="AL60" s="62"/>
      <c r="AM60" s="62"/>
      <c r="AN60" s="63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CB60" s="61"/>
      <c r="CC60" s="61"/>
      <c r="CD60" s="61"/>
      <c r="CE60" s="61"/>
      <c r="CF60" s="61"/>
      <c r="CH60" s="61"/>
      <c r="CI60" s="61"/>
      <c r="CJ60" s="61"/>
      <c r="CK60" s="61"/>
      <c r="CL60" s="61"/>
      <c r="CN60" s="61"/>
      <c r="CO60" s="61"/>
      <c r="CP60" s="61"/>
      <c r="CQ60" s="61"/>
      <c r="CR60" s="61"/>
      <c r="CT60" s="61"/>
      <c r="CU60" s="61"/>
      <c r="CV60" s="61"/>
      <c r="CW60" s="61"/>
      <c r="CX60" s="61"/>
      <c r="CY60" s="61"/>
      <c r="CZ60" s="61"/>
      <c r="DA60" s="61"/>
      <c r="DC60" s="61"/>
      <c r="DD60" s="61"/>
      <c r="DE60" s="61"/>
      <c r="DF60" s="61"/>
      <c r="DG60" s="61"/>
      <c r="DI60" s="61"/>
      <c r="DJ60" s="61"/>
      <c r="DK60" s="61"/>
      <c r="DL60" s="61"/>
      <c r="DM60" s="61"/>
      <c r="DO60" s="61"/>
      <c r="DP60" s="61"/>
      <c r="DQ60" s="61"/>
      <c r="DR60" s="61"/>
      <c r="DS60" s="61"/>
      <c r="DU60" s="61"/>
      <c r="DV60" s="61"/>
      <c r="DW60" s="61"/>
      <c r="IO60" s="52"/>
      <c r="IP60" s="52"/>
      <c r="IQ60" s="52"/>
      <c r="IR60" s="52"/>
      <c r="IS60" s="52"/>
      <c r="IT60" s="52"/>
      <c r="IU60" s="52"/>
      <c r="IV60" s="52"/>
    </row>
    <row r="61" spans="1:256" s="37" customFormat="1" ht="19.5" customHeight="1">
      <c r="A61" s="127"/>
      <c r="C61" s="124"/>
      <c r="D61" s="124"/>
      <c r="E61" s="124"/>
      <c r="F61" s="125"/>
      <c r="G61" s="125"/>
      <c r="H61" s="61"/>
      <c r="I61" s="123" t="s">
        <v>88</v>
      </c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7"/>
      <c r="AL61" s="122" t="str">
        <f>IF(ISERROR(AO61),"A",AO61)</f>
        <v>A</v>
      </c>
      <c r="AM61" s="122"/>
      <c r="AN61" s="65" t="str">
        <f>"/"&amp;4-AQ61</f>
        <v>/4</v>
      </c>
      <c r="AO61" s="61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61" t="e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#N/A</v>
      </c>
      <c r="AQ61" s="61">
        <f>COUNTIF('Saisie résultats'!CO8:CR8,"N")</f>
        <v>0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CB61" s="61"/>
      <c r="CC61" s="61"/>
      <c r="CD61" s="61"/>
      <c r="CE61" s="61"/>
      <c r="CF61" s="61"/>
      <c r="CH61" s="61"/>
      <c r="CI61" s="61"/>
      <c r="CJ61" s="61"/>
      <c r="CK61" s="61"/>
      <c r="CL61" s="61"/>
      <c r="CN61" s="61"/>
      <c r="CO61" s="61"/>
      <c r="CP61" s="61"/>
      <c r="CQ61" s="61"/>
      <c r="CR61" s="61"/>
      <c r="CT61" s="61"/>
      <c r="CU61" s="61"/>
      <c r="CV61" s="61"/>
      <c r="CW61" s="61"/>
      <c r="CX61" s="61"/>
      <c r="CY61" s="61"/>
      <c r="CZ61" s="61"/>
      <c r="DA61" s="61"/>
      <c r="DC61" s="61"/>
      <c r="DD61" s="61"/>
      <c r="DE61" s="61"/>
      <c r="DF61" s="61"/>
      <c r="DG61" s="61"/>
      <c r="DI61" s="61"/>
      <c r="DJ61" s="61"/>
      <c r="DK61" s="61"/>
      <c r="DL61" s="61"/>
      <c r="DM61" s="61"/>
      <c r="DO61" s="61"/>
      <c r="DP61" s="61"/>
      <c r="DQ61" s="61"/>
      <c r="DR61" s="61"/>
      <c r="DS61" s="61"/>
      <c r="DU61" s="61"/>
      <c r="DV61" s="61"/>
      <c r="DW61" s="61"/>
      <c r="IO61" s="52"/>
      <c r="IP61" s="52"/>
      <c r="IQ61" s="52"/>
      <c r="IR61" s="52"/>
      <c r="IS61" s="52"/>
      <c r="IT61" s="52"/>
      <c r="IU61" s="52"/>
      <c r="IV61" s="52"/>
    </row>
    <row r="62" spans="1:256" s="37" customFormat="1" ht="3.75" customHeight="1">
      <c r="A62" s="127"/>
      <c r="C62" s="69"/>
      <c r="D62" s="68"/>
      <c r="E62" s="68"/>
      <c r="F62" s="68"/>
      <c r="G62" s="68"/>
      <c r="H62" s="61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7"/>
      <c r="AL62" s="62"/>
      <c r="AM62" s="62"/>
      <c r="AN62" s="63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CB62" s="61"/>
      <c r="CC62" s="61"/>
      <c r="CD62" s="61"/>
      <c r="CE62" s="61"/>
      <c r="CF62" s="61"/>
      <c r="CH62" s="61"/>
      <c r="CI62" s="61"/>
      <c r="CJ62" s="61"/>
      <c r="CK62" s="61"/>
      <c r="CL62" s="61"/>
      <c r="CN62" s="61"/>
      <c r="CO62" s="61"/>
      <c r="CP62" s="61"/>
      <c r="CQ62" s="61"/>
      <c r="CR62" s="61"/>
      <c r="CT62" s="61"/>
      <c r="CU62" s="61"/>
      <c r="CV62" s="61"/>
      <c r="CW62" s="61"/>
      <c r="CX62" s="61"/>
      <c r="CY62" s="61"/>
      <c r="CZ62" s="61"/>
      <c r="DA62" s="61"/>
      <c r="DC62" s="61"/>
      <c r="DD62" s="61"/>
      <c r="DE62" s="61"/>
      <c r="DF62" s="61"/>
      <c r="DG62" s="61"/>
      <c r="DI62" s="61"/>
      <c r="DJ62" s="61"/>
      <c r="DK62" s="61"/>
      <c r="DL62" s="61"/>
      <c r="DM62" s="61"/>
      <c r="DO62" s="61"/>
      <c r="DP62" s="61"/>
      <c r="DQ62" s="61"/>
      <c r="DR62" s="61"/>
      <c r="DS62" s="61"/>
      <c r="DU62" s="61"/>
      <c r="DV62" s="61"/>
      <c r="DW62" s="61"/>
      <c r="IO62" s="52"/>
      <c r="IP62" s="52"/>
      <c r="IQ62" s="52"/>
      <c r="IR62" s="52"/>
      <c r="IS62" s="52"/>
      <c r="IT62" s="52"/>
      <c r="IU62" s="52"/>
      <c r="IV62" s="52"/>
    </row>
    <row r="63" spans="1:256" s="37" customFormat="1" ht="19.5" customHeight="1">
      <c r="A63" s="127"/>
      <c r="C63" s="120" t="s">
        <v>89</v>
      </c>
      <c r="D63" s="120"/>
      <c r="E63" s="120"/>
      <c r="F63" s="120"/>
      <c r="G63" s="120"/>
      <c r="H63" s="61"/>
      <c r="I63" s="123" t="s">
        <v>90</v>
      </c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7"/>
      <c r="AL63" s="122" t="str">
        <f>IF(ISERROR(AO63),"A",AO63)</f>
        <v>A</v>
      </c>
      <c r="AM63" s="122"/>
      <c r="AN63" s="65" t="str">
        <f>"/"&amp;2-AQ63</f>
        <v>/2</v>
      </c>
      <c r="AO63" s="61" t="e">
        <f>SUM(VLOOKUP(O2,'Saisie résultats'!C9:CY158,MATCH(84,'Saisie résultats'!C7:CY7,0),0),VLOOKUP(O2,'Saisie résultats'!C9:CY158,MATCH(85,'Saisie résultats'!C7:CY7,0),0))</f>
        <v>#N/A</v>
      </c>
      <c r="AP63" s="61" t="e">
        <f>OR(LEN(VLOOKUP(O2,'Saisie résultats'!C9:CY158,MATCH(84,'Saisie résultats'!C7:CY7,0),0))=0,LEN(VLOOKUP(O2,'Saisie résultats'!C9:CY158,MATCH(85,'Saisie résultats'!C7:CY7,0),0))=0)</f>
        <v>#N/A</v>
      </c>
      <c r="AQ63" s="61">
        <f>COUNTIF('Saisie résultats'!CI8,"N")+COUNTIF('Saisie résultats'!CJ8,"N")</f>
        <v>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CB63" s="61"/>
      <c r="CC63" s="61"/>
      <c r="CD63" s="61"/>
      <c r="CE63" s="61"/>
      <c r="CF63" s="61"/>
      <c r="CH63" s="61"/>
      <c r="CI63" s="61"/>
      <c r="CJ63" s="61"/>
      <c r="CK63" s="61"/>
      <c r="CL63" s="61"/>
      <c r="CN63" s="61"/>
      <c r="CO63" s="61"/>
      <c r="CP63" s="61"/>
      <c r="CQ63" s="61"/>
      <c r="CR63" s="61"/>
      <c r="CT63" s="61"/>
      <c r="CU63" s="61"/>
      <c r="CV63" s="61"/>
      <c r="CW63" s="61"/>
      <c r="CX63" s="61"/>
      <c r="CY63" s="61"/>
      <c r="CZ63" s="61"/>
      <c r="DA63" s="61"/>
      <c r="DC63" s="61"/>
      <c r="DD63" s="61"/>
      <c r="DE63" s="61"/>
      <c r="DF63" s="61"/>
      <c r="DG63" s="61"/>
      <c r="DI63" s="61"/>
      <c r="DJ63" s="61"/>
      <c r="DK63" s="61"/>
      <c r="DL63" s="61"/>
      <c r="DM63" s="61"/>
      <c r="DO63" s="61"/>
      <c r="DP63" s="61"/>
      <c r="DQ63" s="61"/>
      <c r="DR63" s="61"/>
      <c r="DS63" s="61"/>
      <c r="DU63" s="61"/>
      <c r="DV63" s="61"/>
      <c r="DW63" s="61"/>
      <c r="IO63" s="52"/>
      <c r="IP63" s="52"/>
      <c r="IQ63" s="52"/>
      <c r="IR63" s="52"/>
      <c r="IS63" s="52"/>
      <c r="IT63" s="52"/>
      <c r="IU63" s="52"/>
      <c r="IV63" s="52"/>
    </row>
    <row r="64" spans="1:256" s="37" customFormat="1" ht="3.75" customHeight="1">
      <c r="A64" s="127"/>
      <c r="C64" s="120"/>
      <c r="D64" s="120"/>
      <c r="E64" s="120"/>
      <c r="F64" s="120"/>
      <c r="G64" s="120"/>
      <c r="H64" s="61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7"/>
      <c r="AL64" s="62"/>
      <c r="AM64" s="62"/>
      <c r="AN64" s="63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CB64" s="61"/>
      <c r="CC64" s="61"/>
      <c r="CD64" s="61"/>
      <c r="CE64" s="61"/>
      <c r="CF64" s="61"/>
      <c r="CH64" s="61"/>
      <c r="CI64" s="61"/>
      <c r="CJ64" s="61"/>
      <c r="CK64" s="61"/>
      <c r="CL64" s="61"/>
      <c r="CN64" s="61"/>
      <c r="CO64" s="61"/>
      <c r="CP64" s="61"/>
      <c r="CQ64" s="61"/>
      <c r="CR64" s="61"/>
      <c r="CT64" s="61"/>
      <c r="CU64" s="61"/>
      <c r="CV64" s="61"/>
      <c r="CW64" s="61"/>
      <c r="CX64" s="61"/>
      <c r="CY64" s="61"/>
      <c r="CZ64" s="61"/>
      <c r="DA64" s="61"/>
      <c r="DC64" s="61"/>
      <c r="DD64" s="61"/>
      <c r="DE64" s="61"/>
      <c r="DF64" s="61"/>
      <c r="DG64" s="61"/>
      <c r="DI64" s="61"/>
      <c r="DJ64" s="61"/>
      <c r="DK64" s="61"/>
      <c r="DL64" s="61"/>
      <c r="DM64" s="61"/>
      <c r="DO64" s="61"/>
      <c r="DP64" s="61"/>
      <c r="DQ64" s="61"/>
      <c r="DR64" s="61"/>
      <c r="DS64" s="61"/>
      <c r="DU64" s="61"/>
      <c r="DV64" s="61"/>
      <c r="DW64" s="61"/>
      <c r="IO64" s="52"/>
      <c r="IP64" s="52"/>
      <c r="IQ64" s="52"/>
      <c r="IR64" s="52"/>
      <c r="IS64" s="52"/>
      <c r="IT64" s="52"/>
      <c r="IU64" s="52"/>
      <c r="IV64" s="52"/>
    </row>
    <row r="65" spans="1:256" s="37" customFormat="1" ht="19.5" customHeight="1">
      <c r="A65" s="127"/>
      <c r="C65" s="120"/>
      <c r="D65" s="120"/>
      <c r="E65" s="120"/>
      <c r="F65" s="120"/>
      <c r="G65" s="120"/>
      <c r="H65" s="61"/>
      <c r="I65" s="123" t="s">
        <v>91</v>
      </c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7"/>
      <c r="AL65" s="122" t="str">
        <f>IF(ISERROR(AO65),"A",AO65)</f>
        <v>A</v>
      </c>
      <c r="AM65" s="122"/>
      <c r="AN65" s="65" t="str">
        <f>"/"&amp;2-AQ65</f>
        <v>/2</v>
      </c>
      <c r="AO65" s="61" t="e">
        <f>SUM(VLOOKUP(O2,'Saisie résultats'!C9:CY158,MATCH(94,'Saisie résultats'!C7:CY7,0),0),VLOOKUP(O2,'Saisie résultats'!C9:CY158,MATCH(95,'Saisie résultats'!C7:CY7,0),0))</f>
        <v>#N/A</v>
      </c>
      <c r="AP65" s="61" t="e">
        <f>OR(LEN(VLOOKUP(O2,'Saisie résultats'!C9:CY158,MATCH(94,'Saisie résultats'!C7:CY7,0),0))=0,LEN(VLOOKUP(O2,'Saisie résultats'!C9:CY158,MATCH(95,'Saisie résultats'!C7:CY7,0),0))=0)</f>
        <v>#N/A</v>
      </c>
      <c r="AQ65" s="61">
        <f>COUNTIF('Saisie résultats'!CS8,"N")+COUNTIF('Saisie résultats'!CT8,"N")</f>
        <v>0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CB65" s="61"/>
      <c r="CC65" s="61"/>
      <c r="CD65" s="61"/>
      <c r="CE65" s="61"/>
      <c r="CF65" s="61"/>
      <c r="CH65" s="61"/>
      <c r="CI65" s="61"/>
      <c r="CJ65" s="61"/>
      <c r="CK65" s="61"/>
      <c r="CL65" s="61"/>
      <c r="CN65" s="61"/>
      <c r="CO65" s="61"/>
      <c r="CP65" s="61"/>
      <c r="CQ65" s="61"/>
      <c r="CR65" s="61"/>
      <c r="CT65" s="61"/>
      <c r="CU65" s="61"/>
      <c r="CV65" s="61"/>
      <c r="CW65" s="61"/>
      <c r="CX65" s="61"/>
      <c r="CY65" s="61"/>
      <c r="CZ65" s="61"/>
      <c r="DA65" s="61"/>
      <c r="DC65" s="61"/>
      <c r="DD65" s="61"/>
      <c r="DE65" s="61"/>
      <c r="DF65" s="61"/>
      <c r="DG65" s="61"/>
      <c r="DI65" s="61"/>
      <c r="DJ65" s="61"/>
      <c r="DK65" s="61"/>
      <c r="DL65" s="61"/>
      <c r="DM65" s="61"/>
      <c r="DO65" s="61"/>
      <c r="DP65" s="61"/>
      <c r="DQ65" s="61"/>
      <c r="DR65" s="61"/>
      <c r="DS65" s="61"/>
      <c r="DU65" s="61"/>
      <c r="DV65" s="61"/>
      <c r="DW65" s="61"/>
      <c r="IO65" s="52"/>
      <c r="IP65" s="52"/>
      <c r="IQ65" s="52"/>
      <c r="IR65" s="52"/>
      <c r="IS65" s="52"/>
      <c r="IT65" s="52"/>
      <c r="IU65" s="52"/>
      <c r="IV65" s="52"/>
    </row>
    <row r="66" spans="1:256" s="37" customFormat="1" ht="3.75" customHeight="1">
      <c r="A66" s="127"/>
      <c r="C66" s="124" t="str">
        <f>IF(OR(AL63="",AL65="",AL67=""),"",IF(OR(AL63="A",AL65="A",AL67="A"),"A",SUM(AL63,AL65,AL67)))</f>
        <v>A</v>
      </c>
      <c r="D66" s="124"/>
      <c r="E66" s="124"/>
      <c r="F66" s="125" t="str">
        <f>"/"&amp;7-SUM(AQ63:AQ67)</f>
        <v>/7</v>
      </c>
      <c r="G66" s="125"/>
      <c r="H66" s="6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7"/>
      <c r="AL66" s="11"/>
      <c r="AM66" s="11"/>
      <c r="AN66" s="1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CB66" s="61"/>
      <c r="CC66" s="61"/>
      <c r="CD66" s="61"/>
      <c r="CE66" s="61"/>
      <c r="CF66" s="61"/>
      <c r="CH66" s="61"/>
      <c r="CI66" s="61"/>
      <c r="CJ66" s="61"/>
      <c r="CK66" s="61"/>
      <c r="CL66" s="61"/>
      <c r="CN66" s="61"/>
      <c r="CO66" s="61"/>
      <c r="CP66" s="61"/>
      <c r="CQ66" s="61"/>
      <c r="CR66" s="61"/>
      <c r="CT66" s="61"/>
      <c r="CU66" s="61"/>
      <c r="CV66" s="61"/>
      <c r="CW66" s="61"/>
      <c r="CX66" s="61"/>
      <c r="CY66" s="61"/>
      <c r="CZ66" s="61"/>
      <c r="DA66" s="61"/>
      <c r="DC66" s="61"/>
      <c r="DD66" s="61"/>
      <c r="DE66" s="61"/>
      <c r="DF66" s="61"/>
      <c r="DG66" s="61"/>
      <c r="DI66" s="61"/>
      <c r="DJ66" s="61"/>
      <c r="DK66" s="61"/>
      <c r="DL66" s="61"/>
      <c r="DM66" s="61"/>
      <c r="DO66" s="61"/>
      <c r="DP66" s="61"/>
      <c r="DQ66" s="61"/>
      <c r="DR66" s="61"/>
      <c r="DS66" s="61"/>
      <c r="DU66" s="61"/>
      <c r="DV66" s="61"/>
      <c r="DW66" s="61"/>
      <c r="IO66" s="52"/>
      <c r="IP66" s="52"/>
      <c r="IQ66" s="52"/>
      <c r="IR66" s="52"/>
      <c r="IS66" s="52"/>
      <c r="IT66" s="52"/>
      <c r="IU66" s="52"/>
      <c r="IV66" s="52"/>
    </row>
    <row r="67" spans="1:256" s="37" customFormat="1" ht="19.5" customHeight="1">
      <c r="A67" s="73" t="str">
        <f>CONCATENATE(IF(OR(C44="",C52="",C59="",C66="",C72=""),"",IF(OR(C44="A",C52="A",C59="A",C66="A",C72="A"),"A",SUM(C44,C52,C59,C66,C72)))," /"&amp;40-SUM(AQ41:AQ73))</f>
        <v>A /40</v>
      </c>
      <c r="C67" s="124"/>
      <c r="D67" s="124"/>
      <c r="E67" s="124"/>
      <c r="F67" s="125"/>
      <c r="G67" s="125"/>
      <c r="H67" s="61"/>
      <c r="I67" s="123" t="s">
        <v>92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7"/>
      <c r="AL67" s="122" t="str">
        <f>IF(ISERROR(AO67),"A",AO67)</f>
        <v>A</v>
      </c>
      <c r="AM67" s="122"/>
      <c r="AN67" s="65" t="str">
        <f>"/"&amp;3-AQ67</f>
        <v>/3</v>
      </c>
      <c r="AO67" s="61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61" t="e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#N/A</v>
      </c>
      <c r="AQ67" s="61">
        <f>COUNTIF('Saisie résultats'!CK8,"N")+COUNTIF('Saisie résultats'!CU8:CV8,"N")</f>
        <v>0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CB67" s="61"/>
      <c r="CC67" s="61"/>
      <c r="CD67" s="61"/>
      <c r="CE67" s="61"/>
      <c r="CF67" s="61"/>
      <c r="CH67" s="61"/>
      <c r="CI67" s="61"/>
      <c r="CJ67" s="61"/>
      <c r="CK67" s="61"/>
      <c r="CL67" s="61"/>
      <c r="CN67" s="61"/>
      <c r="CO67" s="61"/>
      <c r="CP67" s="61"/>
      <c r="CQ67" s="61"/>
      <c r="CR67" s="61"/>
      <c r="CT67" s="61"/>
      <c r="CU67" s="61"/>
      <c r="CV67" s="61"/>
      <c r="CW67" s="61"/>
      <c r="CX67" s="61"/>
      <c r="CY67" s="61"/>
      <c r="CZ67" s="61"/>
      <c r="DA67" s="61"/>
      <c r="DC67" s="61"/>
      <c r="DD67" s="61"/>
      <c r="DE67" s="61"/>
      <c r="DF67" s="61"/>
      <c r="DG67" s="61"/>
      <c r="DI67" s="61"/>
      <c r="DJ67" s="61"/>
      <c r="DK67" s="61"/>
      <c r="DL67" s="61"/>
      <c r="DM67" s="61"/>
      <c r="DO67" s="61"/>
      <c r="DP67" s="61"/>
      <c r="DQ67" s="61"/>
      <c r="DR67" s="61"/>
      <c r="DS67" s="61"/>
      <c r="DU67" s="61"/>
      <c r="DV67" s="61"/>
      <c r="DW67" s="61"/>
      <c r="IO67" s="52"/>
      <c r="IP67" s="52"/>
      <c r="IQ67" s="52"/>
      <c r="IR67" s="52"/>
      <c r="IS67" s="52"/>
      <c r="IT67" s="52"/>
      <c r="IU67" s="52"/>
      <c r="IV67" s="52"/>
    </row>
    <row r="68" spans="1:256" s="37" customFormat="1" ht="3.75" customHeight="1">
      <c r="A68" s="73"/>
      <c r="C68" s="69"/>
      <c r="D68" s="68"/>
      <c r="E68" s="68"/>
      <c r="F68" s="68"/>
      <c r="G68" s="82"/>
      <c r="H68" s="61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7"/>
      <c r="AL68" s="62"/>
      <c r="AM68" s="62"/>
      <c r="AN68" s="63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CB68" s="61"/>
      <c r="CC68" s="61"/>
      <c r="CD68" s="61"/>
      <c r="CE68" s="61"/>
      <c r="CF68" s="61"/>
      <c r="CH68" s="61"/>
      <c r="CI68" s="61"/>
      <c r="CJ68" s="61"/>
      <c r="CK68" s="61"/>
      <c r="CL68" s="61"/>
      <c r="CN68" s="61"/>
      <c r="CO68" s="61"/>
      <c r="CP68" s="61"/>
      <c r="CQ68" s="61"/>
      <c r="CR68" s="61"/>
      <c r="CT68" s="61"/>
      <c r="CU68" s="61"/>
      <c r="CV68" s="61"/>
      <c r="CW68" s="61"/>
      <c r="CX68" s="61"/>
      <c r="CY68" s="61"/>
      <c r="CZ68" s="61"/>
      <c r="DA68" s="61"/>
      <c r="DC68" s="61"/>
      <c r="DD68" s="61"/>
      <c r="DE68" s="61"/>
      <c r="DF68" s="61"/>
      <c r="DG68" s="61"/>
      <c r="DI68" s="61"/>
      <c r="DJ68" s="61"/>
      <c r="DK68" s="61"/>
      <c r="DL68" s="61"/>
      <c r="DM68" s="61"/>
      <c r="DO68" s="61"/>
      <c r="DP68" s="61"/>
      <c r="DQ68" s="61"/>
      <c r="DR68" s="61"/>
      <c r="DS68" s="61"/>
      <c r="DU68" s="61"/>
      <c r="DV68" s="61"/>
      <c r="DW68" s="61"/>
      <c r="IO68" s="52"/>
      <c r="IP68" s="52"/>
      <c r="IQ68" s="52"/>
      <c r="IR68" s="52"/>
      <c r="IS68" s="52"/>
      <c r="IT68" s="52"/>
      <c r="IU68" s="52"/>
      <c r="IV68" s="52"/>
    </row>
    <row r="69" spans="1:256" s="37" customFormat="1" ht="19.5" customHeight="1">
      <c r="A69" s="73"/>
      <c r="C69" s="120" t="s">
        <v>93</v>
      </c>
      <c r="D69" s="120"/>
      <c r="E69" s="120"/>
      <c r="F69" s="120"/>
      <c r="G69" s="120"/>
      <c r="H69" s="61"/>
      <c r="I69" s="123" t="s">
        <v>94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7"/>
      <c r="AL69" s="122" t="str">
        <f>IF(ISERROR(AO69),"A",AO69)</f>
        <v>A</v>
      </c>
      <c r="AM69" s="122"/>
      <c r="AN69" s="65" t="str">
        <f>"/"&amp;2-AQ69</f>
        <v>/2</v>
      </c>
      <c r="AO69" s="61" t="e">
        <f>SUM(VLOOKUP(O2,'Saisie résultats'!C9:CY158,MATCH(62,'Saisie résultats'!C7:CY7,0),0),VLOOKUP(O2,'Saisie résultats'!C9:CY158,MATCH(63,'Saisie résultats'!C7:CY7,0),0))</f>
        <v>#N/A</v>
      </c>
      <c r="AP69" s="61" t="e">
        <f>OR(LEN(VLOOKUP(O2,'Saisie résultats'!C9:CY158,MATCH(62,'Saisie résultats'!C7:CY7,0),0))=0,LEN(VLOOKUP(O2,'Saisie résultats'!C9:CY158,MATCH(63,'Saisie résultats'!C7:CY7,0),0))=0)</f>
        <v>#N/A</v>
      </c>
      <c r="AQ69" s="61">
        <f>COUNTIF('Saisie résultats'!BM8,"N")+COUNTIF('Saisie résultats'!BN8,"N")</f>
        <v>0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CB69" s="61"/>
      <c r="CC69" s="61"/>
      <c r="CD69" s="61"/>
      <c r="CE69" s="61"/>
      <c r="CF69" s="61"/>
      <c r="CH69" s="61"/>
      <c r="CI69" s="61"/>
      <c r="CJ69" s="61"/>
      <c r="CK69" s="61"/>
      <c r="CL69" s="61"/>
      <c r="CN69" s="61"/>
      <c r="CO69" s="61"/>
      <c r="CP69" s="61"/>
      <c r="CQ69" s="61"/>
      <c r="CR69" s="61"/>
      <c r="CT69" s="61"/>
      <c r="CU69" s="61"/>
      <c r="CV69" s="61"/>
      <c r="CW69" s="61"/>
      <c r="CX69" s="61"/>
      <c r="CY69" s="61"/>
      <c r="CZ69" s="61"/>
      <c r="DA69" s="61"/>
      <c r="DC69" s="61"/>
      <c r="DD69" s="61"/>
      <c r="DE69" s="61"/>
      <c r="DF69" s="61"/>
      <c r="DG69" s="61"/>
      <c r="DI69" s="61"/>
      <c r="DJ69" s="61"/>
      <c r="DK69" s="61"/>
      <c r="DL69" s="61"/>
      <c r="DM69" s="61"/>
      <c r="DO69" s="61"/>
      <c r="DP69" s="61"/>
      <c r="DQ69" s="61"/>
      <c r="DR69" s="61"/>
      <c r="DS69" s="61"/>
      <c r="DU69" s="61"/>
      <c r="DV69" s="61"/>
      <c r="DW69" s="61"/>
      <c r="IO69" s="52"/>
      <c r="IP69" s="52"/>
      <c r="IQ69" s="52"/>
      <c r="IR69" s="52"/>
      <c r="IS69" s="52"/>
      <c r="IT69" s="52"/>
      <c r="IU69" s="52"/>
      <c r="IV69" s="52"/>
    </row>
    <row r="70" spans="1:256" s="37" customFormat="1" ht="3.75" customHeight="1">
      <c r="A70" s="73"/>
      <c r="C70" s="120"/>
      <c r="D70" s="120"/>
      <c r="E70" s="120"/>
      <c r="F70" s="120"/>
      <c r="G70" s="120"/>
      <c r="H70" s="61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7"/>
      <c r="AL70" s="62"/>
      <c r="AM70" s="62"/>
      <c r="AN70" s="63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CB70" s="61"/>
      <c r="CC70" s="61"/>
      <c r="CD70" s="61"/>
      <c r="CE70" s="61"/>
      <c r="CF70" s="61"/>
      <c r="CH70" s="61"/>
      <c r="CI70" s="61"/>
      <c r="CJ70" s="61"/>
      <c r="CK70" s="61"/>
      <c r="CL70" s="61"/>
      <c r="CN70" s="61"/>
      <c r="CO70" s="61"/>
      <c r="CP70" s="61"/>
      <c r="CQ70" s="61"/>
      <c r="CR70" s="61"/>
      <c r="CT70" s="61"/>
      <c r="CU70" s="61"/>
      <c r="CV70" s="61"/>
      <c r="CW70" s="61"/>
      <c r="CX70" s="61"/>
      <c r="CY70" s="61"/>
      <c r="CZ70" s="61"/>
      <c r="DA70" s="61"/>
      <c r="DC70" s="61"/>
      <c r="DD70" s="61"/>
      <c r="DE70" s="61"/>
      <c r="DF70" s="61"/>
      <c r="DG70" s="61"/>
      <c r="DI70" s="61"/>
      <c r="DJ70" s="61"/>
      <c r="DK70" s="61"/>
      <c r="DL70" s="61"/>
      <c r="DM70" s="61"/>
      <c r="DO70" s="61"/>
      <c r="DP70" s="61"/>
      <c r="DQ70" s="61"/>
      <c r="DR70" s="61"/>
      <c r="DS70" s="61"/>
      <c r="DU70" s="61"/>
      <c r="DV70" s="61"/>
      <c r="DW70" s="61"/>
      <c r="IO70" s="52"/>
      <c r="IP70" s="52"/>
      <c r="IQ70" s="52"/>
      <c r="IR70" s="52"/>
      <c r="IS70" s="52"/>
      <c r="IT70" s="52"/>
      <c r="IU70" s="52"/>
      <c r="IV70" s="52"/>
    </row>
    <row r="71" spans="1:256" s="37" customFormat="1" ht="19.5" customHeight="1">
      <c r="A71" s="75">
        <f>SUM(AL41:AL73)/(40-SUM(AQ41:AQ73))</f>
        <v>0</v>
      </c>
      <c r="C71" s="120"/>
      <c r="D71" s="120"/>
      <c r="E71" s="120"/>
      <c r="F71" s="120"/>
      <c r="G71" s="120"/>
      <c r="H71" s="61"/>
      <c r="I71" s="123" t="s">
        <v>95</v>
      </c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7"/>
      <c r="AL71" s="122" t="str">
        <f>IF(ISERROR(AO71),"A",AO71)</f>
        <v>A</v>
      </c>
      <c r="AM71" s="122"/>
      <c r="AN71" s="65" t="str">
        <f>"/"&amp;2-AQ71</f>
        <v>/2</v>
      </c>
      <c r="AO71" s="61" t="e">
        <f>SUM(VLOOKUP(O2,'Saisie résultats'!C9:CY158,MATCH(61,'Saisie résultats'!C7:CY7,0),0),VLOOKUP(O2,'Saisie résultats'!C9:CY158,MATCH(98,'Saisie résultats'!C7:CY7,0),0))</f>
        <v>#N/A</v>
      </c>
      <c r="AP71" s="61" t="e">
        <f>OR(LEN(VLOOKUP(O2,'Saisie résultats'!C9:CY158,MATCH(61,'Saisie résultats'!C7:CY7,0),0))=0,LEN(VLOOKUP(O2,'Saisie résultats'!C9:CY158,MATCH(98,'Saisie résultats'!C7:CY7,0),0))=0)</f>
        <v>#N/A</v>
      </c>
      <c r="AQ71" s="61">
        <f>COUNTIF('Saisie résultats'!BL8,"N")+COUNTIF('Saisie résultats'!CW8,"N")</f>
        <v>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CB71" s="61"/>
      <c r="CC71" s="61"/>
      <c r="CD71" s="61"/>
      <c r="CE71" s="61"/>
      <c r="CF71" s="61"/>
      <c r="CH71" s="61"/>
      <c r="CI71" s="61"/>
      <c r="CJ71" s="61"/>
      <c r="CK71" s="61"/>
      <c r="CL71" s="61"/>
      <c r="CN71" s="61"/>
      <c r="CO71" s="61"/>
      <c r="CP71" s="61"/>
      <c r="CQ71" s="61"/>
      <c r="CR71" s="61"/>
      <c r="CT71" s="61"/>
      <c r="CU71" s="61"/>
      <c r="CV71" s="61"/>
      <c r="CW71" s="61"/>
      <c r="CX71" s="61"/>
      <c r="CY71" s="61"/>
      <c r="CZ71" s="61"/>
      <c r="DA71" s="61"/>
      <c r="DC71" s="61"/>
      <c r="DD71" s="61"/>
      <c r="DE71" s="61"/>
      <c r="DF71" s="61"/>
      <c r="DG71" s="61"/>
      <c r="DI71" s="61"/>
      <c r="DJ71" s="61"/>
      <c r="DK71" s="61"/>
      <c r="DL71" s="61"/>
      <c r="DM71" s="61"/>
      <c r="DO71" s="61"/>
      <c r="DP71" s="61"/>
      <c r="DQ71" s="61"/>
      <c r="DR71" s="61"/>
      <c r="DS71" s="61"/>
      <c r="DU71" s="61"/>
      <c r="DV71" s="61"/>
      <c r="DW71" s="61"/>
      <c r="IO71" s="52"/>
      <c r="IP71" s="52"/>
      <c r="IQ71" s="52"/>
      <c r="IR71" s="52"/>
      <c r="IS71" s="52"/>
      <c r="IT71" s="52"/>
      <c r="IU71" s="52"/>
      <c r="IV71" s="52"/>
    </row>
    <row r="72" spans="1:256" s="37" customFormat="1" ht="3.75" customHeight="1">
      <c r="A72" s="73"/>
      <c r="C72" s="124" t="str">
        <f>IF(OR(AL69="",AL71="",AL73=""),"",IF(OR(AL69="A",AL71="A",AL73="A"),"A",SUM(AL69,AL71,AL73)))</f>
        <v>A</v>
      </c>
      <c r="D72" s="124"/>
      <c r="E72" s="124"/>
      <c r="F72" s="125" t="str">
        <f>"/"&amp;6-SUM(AQ69:AQ73)</f>
        <v>/6</v>
      </c>
      <c r="G72" s="125"/>
      <c r="H72" s="61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7"/>
      <c r="AL72" s="62"/>
      <c r="AM72" s="62"/>
      <c r="AN72" s="63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CB72" s="61"/>
      <c r="CC72" s="61"/>
      <c r="CD72" s="61"/>
      <c r="CE72" s="61"/>
      <c r="CF72" s="61"/>
      <c r="CH72" s="61"/>
      <c r="CI72" s="61"/>
      <c r="CJ72" s="61"/>
      <c r="CK72" s="61"/>
      <c r="CL72" s="61"/>
      <c r="CN72" s="61"/>
      <c r="CO72" s="61"/>
      <c r="CP72" s="61"/>
      <c r="CQ72" s="61"/>
      <c r="CR72" s="61"/>
      <c r="CT72" s="61"/>
      <c r="CU72" s="61"/>
      <c r="CV72" s="61"/>
      <c r="CW72" s="61"/>
      <c r="CX72" s="61"/>
      <c r="CY72" s="61"/>
      <c r="CZ72" s="61"/>
      <c r="DA72" s="61"/>
      <c r="DC72" s="61"/>
      <c r="DD72" s="61"/>
      <c r="DE72" s="61"/>
      <c r="DF72" s="61"/>
      <c r="DG72" s="61"/>
      <c r="DI72" s="61"/>
      <c r="DJ72" s="61"/>
      <c r="DK72" s="61"/>
      <c r="DL72" s="61"/>
      <c r="DM72" s="61"/>
      <c r="DO72" s="61"/>
      <c r="DP72" s="61"/>
      <c r="DQ72" s="61"/>
      <c r="DR72" s="61"/>
      <c r="DS72" s="61"/>
      <c r="DU72" s="61"/>
      <c r="DV72" s="61"/>
      <c r="DW72" s="61"/>
      <c r="IO72" s="52"/>
      <c r="IP72" s="52"/>
      <c r="IQ72" s="52"/>
      <c r="IR72" s="52"/>
      <c r="IS72" s="52"/>
      <c r="IT72" s="52"/>
      <c r="IU72" s="52"/>
      <c r="IV72" s="52"/>
    </row>
    <row r="73" spans="1:256" s="37" customFormat="1" ht="19.5" customHeight="1">
      <c r="A73" s="79"/>
      <c r="C73" s="124"/>
      <c r="D73" s="124"/>
      <c r="E73" s="124"/>
      <c r="F73" s="125"/>
      <c r="G73" s="125"/>
      <c r="H73" s="61"/>
      <c r="I73" s="123" t="s">
        <v>96</v>
      </c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7"/>
      <c r="AL73" s="122" t="str">
        <f>IF(ISERROR(AO73),"A",AO73)</f>
        <v>A</v>
      </c>
      <c r="AM73" s="122"/>
      <c r="AN73" s="65" t="str">
        <f>"/"&amp;2-AQ73</f>
        <v>/2</v>
      </c>
      <c r="AO73" s="61" t="e">
        <f>SUM(VLOOKUP(O2,'Saisie résultats'!C9:CY158,MATCH(99,'Saisie résultats'!C7:CY7,0),0),VLOOKUP(O2,'Saisie résultats'!C9:CY158,MATCH(100,'Saisie résultats'!C7:CY7,0),0))</f>
        <v>#N/A</v>
      </c>
      <c r="AP73" s="61" t="e">
        <f>OR(LEN(VLOOKUP(O2,'Saisie résultats'!C9:CY158,MATCH(99,'Saisie résultats'!C7:CY7,0),0))=0,LEN(VLOOKUP(O2,'Saisie résultats'!C9:CY158,MATCH(100,'Saisie résultats'!C7:CY7,0),0))=0)</f>
        <v>#N/A</v>
      </c>
      <c r="AQ73" s="61">
        <f>COUNTIF('Saisie résultats'!CX8,"N")+COUNTIF('Saisie résultats'!CY8,"N")</f>
        <v>0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CB73" s="61"/>
      <c r="CC73" s="61"/>
      <c r="CD73" s="61"/>
      <c r="CE73" s="61"/>
      <c r="CF73" s="61"/>
      <c r="CH73" s="61"/>
      <c r="CI73" s="61"/>
      <c r="CJ73" s="61"/>
      <c r="CK73" s="61"/>
      <c r="CL73" s="61"/>
      <c r="CN73" s="61"/>
      <c r="CO73" s="61"/>
      <c r="CP73" s="61"/>
      <c r="CQ73" s="61"/>
      <c r="CR73" s="61"/>
      <c r="CT73" s="61"/>
      <c r="CU73" s="61"/>
      <c r="CV73" s="61"/>
      <c r="CW73" s="61"/>
      <c r="CX73" s="61"/>
      <c r="CY73" s="61"/>
      <c r="CZ73" s="61"/>
      <c r="DA73" s="61"/>
      <c r="DC73" s="61"/>
      <c r="DD73" s="61"/>
      <c r="DE73" s="61"/>
      <c r="DF73" s="61"/>
      <c r="DG73" s="61"/>
      <c r="DI73" s="61"/>
      <c r="DJ73" s="61"/>
      <c r="DK73" s="61"/>
      <c r="DL73" s="61"/>
      <c r="DM73" s="61"/>
      <c r="DO73" s="61"/>
      <c r="DP73" s="61"/>
      <c r="DQ73" s="61"/>
      <c r="DR73" s="61"/>
      <c r="DS73" s="61"/>
      <c r="DU73" s="61"/>
      <c r="DV73" s="61"/>
      <c r="DW73" s="61"/>
      <c r="IO73" s="52"/>
      <c r="IP73" s="52"/>
      <c r="IQ73" s="52"/>
      <c r="IR73" s="52"/>
      <c r="IS73" s="52"/>
      <c r="IT73" s="52"/>
      <c r="IU73" s="52"/>
      <c r="IV73" s="52"/>
    </row>
    <row r="74" spans="1:256" s="37" customFormat="1" ht="3.75" customHeight="1">
      <c r="A74" s="52"/>
      <c r="C74" s="52"/>
      <c r="D74" s="83"/>
      <c r="E74" s="83"/>
      <c r="F74" s="83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3"/>
      <c r="AM74" s="53"/>
      <c r="AN74" s="54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CB74" s="61"/>
      <c r="CC74" s="61"/>
      <c r="CD74" s="61"/>
      <c r="CE74" s="61"/>
      <c r="CF74" s="61"/>
      <c r="CH74" s="61"/>
      <c r="CI74" s="61"/>
      <c r="CJ74" s="61"/>
      <c r="CK74" s="61"/>
      <c r="CL74" s="61"/>
      <c r="CN74" s="61"/>
      <c r="CO74" s="61"/>
      <c r="CP74" s="61"/>
      <c r="CQ74" s="61"/>
      <c r="CR74" s="61"/>
      <c r="CT74" s="61"/>
      <c r="CU74" s="61"/>
      <c r="CV74" s="61"/>
      <c r="CW74" s="61"/>
      <c r="CX74" s="61"/>
      <c r="CY74" s="61"/>
      <c r="CZ74" s="61"/>
      <c r="DA74" s="61"/>
      <c r="DC74" s="61"/>
      <c r="DD74" s="61"/>
      <c r="DE74" s="61"/>
      <c r="DF74" s="61"/>
      <c r="DG74" s="61"/>
      <c r="DI74" s="61"/>
      <c r="DJ74" s="61"/>
      <c r="DK74" s="61"/>
      <c r="DL74" s="61"/>
      <c r="DM74" s="61"/>
      <c r="DO74" s="61"/>
      <c r="DP74" s="61"/>
      <c r="DQ74" s="61"/>
      <c r="DR74" s="61"/>
      <c r="DS74" s="61"/>
      <c r="DU74" s="61"/>
      <c r="DV74" s="61"/>
      <c r="DW74" s="61"/>
      <c r="IO74" s="52"/>
      <c r="IP74" s="52"/>
      <c r="IQ74" s="52"/>
      <c r="IR74" s="52"/>
      <c r="IS74" s="52"/>
      <c r="IT74" s="52"/>
      <c r="IU74" s="52"/>
      <c r="IV74" s="52"/>
    </row>
    <row r="75" spans="4:6" ht="12.75">
      <c r="D75" s="37"/>
      <c r="E75" s="37"/>
      <c r="F75" s="37"/>
    </row>
  </sheetData>
  <sheetProtection sheet="1" objects="1" scenarios="1"/>
  <mergeCells count="107">
    <mergeCell ref="C72:E73"/>
    <mergeCell ref="F72:G73"/>
    <mergeCell ref="I73:AJ73"/>
    <mergeCell ref="AL73:AM73"/>
    <mergeCell ref="C69:G71"/>
    <mergeCell ref="I69:AJ69"/>
    <mergeCell ref="AL69:AM69"/>
    <mergeCell ref="I71:AJ71"/>
    <mergeCell ref="AL71:AM71"/>
    <mergeCell ref="C66:E67"/>
    <mergeCell ref="F66:G67"/>
    <mergeCell ref="I67:AJ67"/>
    <mergeCell ref="AL67:AM67"/>
    <mergeCell ref="C63:G65"/>
    <mergeCell ref="I63:AJ63"/>
    <mergeCell ref="AL63:AM63"/>
    <mergeCell ref="I65:AJ65"/>
    <mergeCell ref="AL65:AM6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52:E55"/>
    <mergeCell ref="F52:G55"/>
    <mergeCell ref="I53:AJ53"/>
    <mergeCell ref="AL53:AM53"/>
    <mergeCell ref="I55:AJ55"/>
    <mergeCell ref="AL55:AM55"/>
    <mergeCell ref="C47:G51"/>
    <mergeCell ref="I47:AJ47"/>
    <mergeCell ref="AL47:AM47"/>
    <mergeCell ref="I49:AJ49"/>
    <mergeCell ref="AL49:AM49"/>
    <mergeCell ref="I51:AJ51"/>
    <mergeCell ref="AL51:AM51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E38:F39"/>
    <mergeCell ref="G38:G39"/>
    <mergeCell ref="I39:AJ39"/>
    <mergeCell ref="AL39:AM39"/>
    <mergeCell ref="E35:G37"/>
    <mergeCell ref="I35:AJ35"/>
    <mergeCell ref="AL35:AM35"/>
    <mergeCell ref="I37:AJ37"/>
    <mergeCell ref="AL37:AM37"/>
    <mergeCell ref="E32:F33"/>
    <mergeCell ref="G32:G33"/>
    <mergeCell ref="I33:AJ33"/>
    <mergeCell ref="AL33:AM33"/>
    <mergeCell ref="I27:AJ27"/>
    <mergeCell ref="AL27:AM27"/>
    <mergeCell ref="E29:G31"/>
    <mergeCell ref="I29:AJ29"/>
    <mergeCell ref="AL29:AM29"/>
    <mergeCell ref="I31:AJ31"/>
    <mergeCell ref="AL31:AM31"/>
    <mergeCell ref="C21:C39"/>
    <mergeCell ref="E21:G24"/>
    <mergeCell ref="I21:AJ21"/>
    <mergeCell ref="AL21:AM21"/>
    <mergeCell ref="I23:AJ23"/>
    <mergeCell ref="AL23:AM23"/>
    <mergeCell ref="E25:F27"/>
    <mergeCell ref="G25:G27"/>
    <mergeCell ref="I25:AJ25"/>
    <mergeCell ref="AL25:AM25"/>
    <mergeCell ref="C17:G18"/>
    <mergeCell ref="I17:AJ17"/>
    <mergeCell ref="AL17:AM17"/>
    <mergeCell ref="C19:E19"/>
    <mergeCell ref="F19:G19"/>
    <mergeCell ref="I19:AJ19"/>
    <mergeCell ref="AL19:AM19"/>
    <mergeCell ref="C13:E15"/>
    <mergeCell ref="F13:G15"/>
    <mergeCell ref="I13:AJ13"/>
    <mergeCell ref="AL13:AM13"/>
    <mergeCell ref="I15:AJ15"/>
    <mergeCell ref="AL15:AM15"/>
    <mergeCell ref="B5:AN5"/>
    <mergeCell ref="A6:AN6"/>
    <mergeCell ref="A7:A25"/>
    <mergeCell ref="C7:G12"/>
    <mergeCell ref="I7:AJ7"/>
    <mergeCell ref="AL7:AM7"/>
    <mergeCell ref="I9:AJ9"/>
    <mergeCell ref="AL9:AM9"/>
    <mergeCell ref="I11:AJ11"/>
    <mergeCell ref="AL11:AM11"/>
    <mergeCell ref="A2:H3"/>
    <mergeCell ref="L2:N2"/>
    <mergeCell ref="O2:V2"/>
    <mergeCell ref="AJ2:AL3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H17" sqref="H17"/>
    </sheetView>
  </sheetViews>
  <sheetFormatPr defaultColWidth="11.421875" defaultRowHeight="12.75"/>
  <cols>
    <col min="1" max="1" width="6.7109375" style="12" customWidth="1"/>
    <col min="2" max="3" width="11.421875" style="12" customWidth="1"/>
    <col min="4" max="5" width="15.7109375" style="12" customWidth="1"/>
    <col min="6" max="8" width="15.7109375" style="84" customWidth="1"/>
    <col min="9" max="9" width="20.7109375" style="84" customWidth="1"/>
    <col min="10" max="11" width="11.421875" style="12" customWidth="1"/>
    <col min="12" max="15" width="0" style="12" hidden="1" customWidth="1"/>
    <col min="16" max="16384" width="11.421875" style="12" customWidth="1"/>
  </cols>
  <sheetData>
    <row r="1" spans="1:4" ht="12.75" customHeight="1">
      <c r="A1" s="111" t="s">
        <v>97</v>
      </c>
      <c r="B1" s="111"/>
      <c r="C1" s="111"/>
      <c r="D1" s="111"/>
    </row>
    <row r="2" spans="1:4" ht="12.75" customHeight="1">
      <c r="A2" s="111"/>
      <c r="B2" s="111"/>
      <c r="C2" s="111"/>
      <c r="D2" s="111"/>
    </row>
    <row r="3" spans="1:4" ht="18" customHeight="1">
      <c r="A3" s="111"/>
      <c r="B3" s="111"/>
      <c r="C3" s="111"/>
      <c r="D3" s="111"/>
    </row>
    <row r="4" spans="1:5" ht="12.75" customHeight="1">
      <c r="A4" s="111"/>
      <c r="B4" s="111"/>
      <c r="C4" s="111"/>
      <c r="D4" s="111"/>
      <c r="E4" s="85"/>
    </row>
    <row r="6" ht="12.75">
      <c r="A6" s="86" t="str">
        <f>'Saisie résultats'!CZ163&amp;" items non évalués français : "&amp;'Saisie résultats'!CZ160</f>
        <v>0 items non évalués français : </v>
      </c>
    </row>
    <row r="7" spans="1:9" ht="30" customHeight="1">
      <c r="A7" s="128" t="s">
        <v>58</v>
      </c>
      <c r="B7" s="129" t="s">
        <v>98</v>
      </c>
      <c r="C7" s="129"/>
      <c r="D7" s="87" t="s">
        <v>99</v>
      </c>
      <c r="E7" s="88" t="s">
        <v>100</v>
      </c>
      <c r="F7" s="88" t="s">
        <v>101</v>
      </c>
      <c r="G7" s="88" t="s">
        <v>102</v>
      </c>
      <c r="I7" s="12"/>
    </row>
    <row r="8" spans="1:15" ht="30" customHeight="1">
      <c r="A8" s="128"/>
      <c r="B8" s="129" t="s">
        <v>103</v>
      </c>
      <c r="C8" s="129"/>
      <c r="D8" s="89" t="str">
        <f>"0"&amp;" £"&amp;" nb "&amp;" £ "&amp;L8</f>
        <v>0 £ nb  £ 19</v>
      </c>
      <c r="E8" s="89" t="str">
        <f>L8+1&amp;" £ nb   £ "&amp;M8</f>
        <v>20 £ nb   £ 30</v>
      </c>
      <c r="F8" s="89" t="str">
        <f>M8+1&amp;" £ nb   £ "&amp;N8</f>
        <v>31 £ nb   £ 39</v>
      </c>
      <c r="G8" s="89" t="str">
        <f>N8+1&amp;" £ nb   £ "&amp;O8</f>
        <v>40 £ nb   £ 60</v>
      </c>
      <c r="I8" s="12"/>
      <c r="L8" s="12" t="str">
        <f>FIXED(INT((60-'Saisie résultats'!CZ163)*0.33),0)</f>
        <v>19</v>
      </c>
      <c r="M8" s="12">
        <f>INT((60-'Saisie résultats'!CZ163)*0.5)</f>
        <v>30</v>
      </c>
      <c r="N8" s="12">
        <f>INT((60-'Saisie résultats'!CZ163)*0.66)</f>
        <v>39</v>
      </c>
      <c r="O8" s="12">
        <f>INT((60-'Saisie résultats'!CZ163))</f>
        <v>60</v>
      </c>
    </row>
    <row r="9" spans="1:9" ht="30" customHeight="1">
      <c r="A9" s="128"/>
      <c r="B9" s="129" t="s">
        <v>104</v>
      </c>
      <c r="C9" s="129"/>
      <c r="D9" s="90">
        <f>COUNTIF('Synthèse élèves CM2_ecole'!Q10:Q159,"&lt;="&amp;L8)</f>
        <v>0</v>
      </c>
      <c r="E9" s="90">
        <f>COUNTIF('Synthèse élèves CM2_ecole'!Q10:Q159,"&lt;="&amp;M8)-D9</f>
        <v>0</v>
      </c>
      <c r="F9" s="90">
        <f>COUNTIF('Synthèse élèves CM2_ecole'!Q10:Q159,"&lt;="&amp;39)-E9-D9</f>
        <v>0</v>
      </c>
      <c r="G9" s="90">
        <f>COUNTIF('Synthèse élèves CM2_ecole'!Q10:Q159,"&lt;="&amp;O8)-F9-E9-D9</f>
        <v>0</v>
      </c>
      <c r="I9" s="12"/>
    </row>
    <row r="10" spans="1:9" ht="30" customHeight="1">
      <c r="A10" s="128"/>
      <c r="B10" s="129" t="s">
        <v>105</v>
      </c>
      <c r="C10" s="129"/>
      <c r="D10" s="91">
        <f>IF(OR(ISBLANK(D9),D9=0),"",D9/SUM($D9:$G9))</f>
      </c>
      <c r="E10" s="91">
        <f>IF(OR(ISBLANK(E9),E9=0),"",E9/SUM($D9:$G9))</f>
      </c>
      <c r="F10" s="91">
        <f>IF(OR(ISBLANK(F9),F9=0),"",F9/SUM($D9:$G9))</f>
      </c>
      <c r="G10" s="91">
        <f>IF(OR(ISBLANK(G9),G9=0),"",G9/SUM($D9:$G9))</f>
      </c>
      <c r="I10" s="12"/>
    </row>
    <row r="11" spans="1:9" ht="4.5" customHeight="1">
      <c r="A11" s="128"/>
      <c r="B11" s="130"/>
      <c r="C11" s="130"/>
      <c r="D11" s="92"/>
      <c r="E11" s="93"/>
      <c r="F11" s="93"/>
      <c r="G11" s="94"/>
      <c r="I11" s="12"/>
    </row>
    <row r="12" spans="1:9" ht="30" customHeight="1">
      <c r="A12" s="128"/>
      <c r="B12" s="129" t="s">
        <v>106</v>
      </c>
      <c r="C12" s="129"/>
      <c r="D12" s="131">
        <f>IF(ISERROR(MEDIAN('Synthèse élèves CM2_ecole'!Q10:Q159)),"",MEDIAN('Synthèse élèves CM2_ecole'!Q10:Q159))</f>
      </c>
      <c r="E12" s="131"/>
      <c r="F12" s="131"/>
      <c r="G12" s="131"/>
      <c r="I12" s="12"/>
    </row>
    <row r="13" spans="4:9" ht="9.75" customHeight="1">
      <c r="D13" s="84"/>
      <c r="E13" s="84"/>
      <c r="I13" s="12"/>
    </row>
    <row r="14" spans="1:9" ht="14.25" customHeight="1">
      <c r="A14" s="12" t="str">
        <f>'Saisie résultats'!CZ164&amp;" items non évalués mathématiques : "&amp;'Saisie résultats'!CZ161</f>
        <v>0 items non évalués mathématiques : </v>
      </c>
      <c r="D14" s="84"/>
      <c r="E14" s="84"/>
      <c r="I14" s="12"/>
    </row>
    <row r="15" spans="1:9" ht="30" customHeight="1">
      <c r="A15" s="128" t="s">
        <v>77</v>
      </c>
      <c r="B15" s="129" t="s">
        <v>98</v>
      </c>
      <c r="C15" s="129"/>
      <c r="D15" s="87" t="s">
        <v>99</v>
      </c>
      <c r="E15" s="88" t="s">
        <v>100</v>
      </c>
      <c r="F15" s="88" t="s">
        <v>101</v>
      </c>
      <c r="G15" s="88" t="s">
        <v>102</v>
      </c>
      <c r="I15" s="12"/>
    </row>
    <row r="16" spans="1:15" ht="30" customHeight="1">
      <c r="A16" s="128"/>
      <c r="B16" s="129" t="s">
        <v>103</v>
      </c>
      <c r="C16" s="129"/>
      <c r="D16" s="89" t="str">
        <f>0&amp;" £ nb   £ "&amp;L16</f>
        <v>0 £ nb   £ 13</v>
      </c>
      <c r="E16" s="89" t="str">
        <f>L16+1&amp;" £ nb   £ "&amp;M16</f>
        <v>14 £ nb   £ 20</v>
      </c>
      <c r="F16" s="89" t="str">
        <f>M16+1&amp;" £ nb   £ "&amp;N16</f>
        <v>21 £ nb   £ 26</v>
      </c>
      <c r="G16" s="89" t="str">
        <f>N16+1&amp;" £ nb   £ "&amp;O16</f>
        <v>27 £ nb   £ 40</v>
      </c>
      <c r="I16" s="12"/>
      <c r="L16" s="12" t="str">
        <f>FIXED(INT((40-'Saisie résultats'!CZ164)*0.33),0)</f>
        <v>13</v>
      </c>
      <c r="M16" s="12">
        <f>INT((40-'Saisie résultats'!CZ164)*0.5)</f>
        <v>20</v>
      </c>
      <c r="N16" s="12">
        <f>INT((40-'Saisie résultats'!CZ164)*0.66)</f>
        <v>26</v>
      </c>
      <c r="O16" s="12">
        <f>INT((40-'Saisie résultats'!CZ164))</f>
        <v>40</v>
      </c>
    </row>
    <row r="17" spans="1:9" ht="30" customHeight="1">
      <c r="A17" s="128"/>
      <c r="B17" s="129" t="s">
        <v>104</v>
      </c>
      <c r="C17" s="129"/>
      <c r="D17" s="90">
        <f>COUNTIF('Synthèse élèves CM2_ecole'!R10:R159,"&lt;="&amp;L16)</f>
        <v>0</v>
      </c>
      <c r="E17" s="90">
        <f>COUNTIF('Synthèse élèves CM2_ecole'!R10:R159,"&lt;="&amp;M16)-D17</f>
        <v>0</v>
      </c>
      <c r="F17" s="90">
        <f>COUNTIF('Synthèse élèves CM2_ecole'!R10:R159,"&lt;="&amp;N16)-E17-D17</f>
        <v>0</v>
      </c>
      <c r="G17" s="90">
        <f>COUNTIF('Synthèse élèves CM2_ecole'!R10:R359,"&lt;="&amp;O16)-F17-E17-D17</f>
        <v>0</v>
      </c>
      <c r="I17" s="12"/>
    </row>
    <row r="18" spans="1:9" ht="30" customHeight="1">
      <c r="A18" s="128"/>
      <c r="B18" s="129" t="s">
        <v>105</v>
      </c>
      <c r="C18" s="129"/>
      <c r="D18" s="91">
        <f>IF(OR(ISBLANK(D17),D17=0),"",D17/SUM($D17:$G17))</f>
      </c>
      <c r="E18" s="91">
        <f>IF(OR(ISBLANK(E17),E17=0),"",E17/SUM($D17:$G17))</f>
      </c>
      <c r="F18" s="91">
        <f>IF(OR(ISBLANK(F17),F17=0),"",F17/SUM($D17:$G17))</f>
      </c>
      <c r="G18" s="91">
        <f>IF(OR(ISBLANK(G17),G17=0),"",G17/SUM($D17:$G17))</f>
      </c>
      <c r="I18" s="12"/>
    </row>
    <row r="19" spans="1:9" ht="4.5" customHeight="1">
      <c r="A19" s="128"/>
      <c r="B19" s="130"/>
      <c r="C19" s="130"/>
      <c r="D19" s="130"/>
      <c r="E19" s="130"/>
      <c r="F19" s="130"/>
      <c r="G19" s="130"/>
      <c r="I19" s="12"/>
    </row>
    <row r="20" spans="1:9" ht="30" customHeight="1">
      <c r="A20" s="128"/>
      <c r="B20" s="129" t="s">
        <v>106</v>
      </c>
      <c r="C20" s="129"/>
      <c r="D20" s="131">
        <f>IF(ISERROR(MEDIAN('Synthèse élèves CM2_ecole'!R10:R159)),"",MEDIAN('Synthèse élèves CM2_ecole'!R10:R159))</f>
      </c>
      <c r="E20" s="131"/>
      <c r="F20" s="131"/>
      <c r="G20" s="131"/>
      <c r="I20" s="12"/>
    </row>
    <row r="21" spans="5:9" ht="12.75">
      <c r="E21" s="84"/>
      <c r="I21" s="12"/>
    </row>
  </sheetData>
  <sheetProtection sheet="1" objects="1" scenarios="1"/>
  <mergeCells count="17">
    <mergeCell ref="A15:A20"/>
    <mergeCell ref="B15:C15"/>
    <mergeCell ref="B16:C16"/>
    <mergeCell ref="B17:C17"/>
    <mergeCell ref="B18:C18"/>
    <mergeCell ref="B19:G19"/>
    <mergeCell ref="B20:C20"/>
    <mergeCell ref="D20:G20"/>
    <mergeCell ref="A1:D4"/>
    <mergeCell ref="A7:A12"/>
    <mergeCell ref="B7:C7"/>
    <mergeCell ref="B8:C8"/>
    <mergeCell ref="B9:C9"/>
    <mergeCell ref="B10:C10"/>
    <mergeCell ref="B11:C11"/>
    <mergeCell ref="B12:C12"/>
    <mergeCell ref="D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90" zoomScaleNormal="90" workbookViewId="0" topLeftCell="A1">
      <pane ySplit="14" topLeftCell="BM15" activePane="bottomLeft" state="frozen"/>
      <selection pane="topLeft" activeCell="A1" sqref="A1"/>
      <selection pane="bottomLeft" activeCell="Q18" sqref="Q18"/>
    </sheetView>
  </sheetViews>
  <sheetFormatPr defaultColWidth="11.421875" defaultRowHeight="12.75"/>
  <cols>
    <col min="1" max="1" width="5.421875" style="32" customWidth="1"/>
    <col min="2" max="9" width="5.7109375" style="32" customWidth="1"/>
    <col min="10" max="10" width="7.28125" style="32" customWidth="1"/>
    <col min="11" max="24" width="5.7109375" style="7" customWidth="1"/>
    <col min="25" max="29" width="3.140625" style="7" customWidth="1"/>
    <col min="30" max="30" width="3.28125" style="7" customWidth="1"/>
    <col min="31" max="31" width="2.8515625" style="7" customWidth="1"/>
    <col min="32" max="36" width="2.7109375" style="7" customWidth="1"/>
    <col min="37" max="255" width="11.421875" style="7" customWidth="1"/>
    <col min="256" max="16384" width="11.00390625" style="7" customWidth="1"/>
  </cols>
  <sheetData>
    <row r="1" spans="2:12" s="34" customFormat="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s="34" customFormat="1" ht="12.75" customHeight="1">
      <c r="A2" s="132" t="s">
        <v>107</v>
      </c>
      <c r="B2" s="132"/>
      <c r="C2" s="132"/>
      <c r="D2" s="132"/>
      <c r="E2" s="132"/>
      <c r="G2" s="133" t="s">
        <v>108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34" customFormat="1" ht="12.75">
      <c r="A3" s="132"/>
      <c r="B3" s="132"/>
      <c r="C3" s="132"/>
      <c r="D3" s="132"/>
      <c r="E3" s="13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34" customFormat="1" ht="12.75">
      <c r="A4" s="132"/>
      <c r="B4" s="132"/>
      <c r="C4" s="132"/>
      <c r="D4" s="132"/>
      <c r="E4" s="13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34" customFormat="1" ht="12.75">
      <c r="A5" s="132"/>
      <c r="B5" s="132"/>
      <c r="C5" s="132"/>
      <c r="D5" s="132"/>
      <c r="E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8" s="33" customFormat="1" ht="12.75">
      <c r="A6" s="95"/>
      <c r="B6" s="95"/>
      <c r="C6" s="95"/>
      <c r="D6" s="95"/>
      <c r="E6" s="95"/>
      <c r="F6" s="95"/>
      <c r="G6" s="95"/>
      <c r="H6" s="95"/>
    </row>
    <row r="7" spans="1:8" s="33" customFormat="1" ht="12.75" customHeight="1">
      <c r="A7" s="95"/>
      <c r="B7" s="95"/>
      <c r="C7" s="95"/>
      <c r="D7" s="95"/>
      <c r="E7" s="95"/>
      <c r="F7" s="95"/>
      <c r="G7" s="95"/>
      <c r="H7" s="95"/>
    </row>
    <row r="8" spans="1:8" s="33" customFormat="1" ht="12.75" customHeight="1">
      <c r="A8" s="95"/>
      <c r="B8" s="95"/>
      <c r="C8" s="95"/>
      <c r="D8" s="95"/>
      <c r="E8" s="95"/>
      <c r="F8" s="95"/>
      <c r="G8" s="95"/>
      <c r="H8" s="95"/>
    </row>
    <row r="9" spans="1:8" s="33" customFormat="1" ht="12.75" customHeight="1">
      <c r="A9" s="58">
        <v>1</v>
      </c>
      <c r="B9" s="96" t="s">
        <v>109</v>
      </c>
      <c r="C9" s="7"/>
      <c r="D9" s="7"/>
      <c r="E9" s="95"/>
      <c r="F9" s="95"/>
      <c r="G9" s="95"/>
      <c r="H9" s="95"/>
    </row>
    <row r="10" spans="1:8" s="33" customFormat="1" ht="12.75" customHeight="1">
      <c r="A10" s="34"/>
      <c r="B10" s="7"/>
      <c r="C10" s="7"/>
      <c r="D10" s="7"/>
      <c r="E10" s="95"/>
      <c r="F10" s="95"/>
      <c r="G10" s="95"/>
      <c r="H10" s="95"/>
    </row>
    <row r="11" spans="1:8" s="33" customFormat="1" ht="12.75">
      <c r="A11" s="58">
        <v>2</v>
      </c>
      <c r="B11" s="96" t="s">
        <v>110</v>
      </c>
      <c r="C11" s="7"/>
      <c r="D11" s="7"/>
      <c r="E11" s="95"/>
      <c r="F11" s="95"/>
      <c r="G11" s="95"/>
      <c r="H11" s="95"/>
    </row>
    <row r="12" spans="1:8" s="33" customFormat="1" ht="15">
      <c r="A12" s="97"/>
      <c r="B12" s="98"/>
      <c r="C12" s="7"/>
      <c r="D12" s="7"/>
      <c r="E12" s="95"/>
      <c r="F12" s="95"/>
      <c r="G12" s="95"/>
      <c r="H12" s="95"/>
    </row>
    <row r="13" spans="1:8" s="33" customFormat="1" ht="12.75">
      <c r="A13" s="99"/>
      <c r="B13" s="95"/>
      <c r="C13" s="95"/>
      <c r="D13" s="95"/>
      <c r="E13" s="95"/>
      <c r="F13" s="95"/>
      <c r="G13" s="95"/>
      <c r="H13" s="95"/>
    </row>
    <row r="14" spans="1:10" s="33" customFormat="1" ht="102.75" customHeight="1">
      <c r="A14" s="41" t="s">
        <v>45</v>
      </c>
      <c r="B14" s="41" t="s">
        <v>46</v>
      </c>
      <c r="C14" s="41" t="s">
        <v>47</v>
      </c>
      <c r="D14" s="41" t="s">
        <v>48</v>
      </c>
      <c r="E14" s="41" t="s">
        <v>49</v>
      </c>
      <c r="F14" s="41" t="s">
        <v>50</v>
      </c>
      <c r="G14" s="41" t="s">
        <v>51</v>
      </c>
      <c r="H14" s="41" t="s">
        <v>52</v>
      </c>
      <c r="I14" s="42" t="s">
        <v>89</v>
      </c>
      <c r="J14" s="42" t="s">
        <v>93</v>
      </c>
    </row>
    <row r="15" spans="1:10" s="33" customFormat="1" ht="15" customHeight="1">
      <c r="A15" s="100">
        <f>'Synthèse élèves CM2_ecole'!D10</f>
      </c>
      <c r="B15" s="100">
        <f>'Synthèse élèves CM2_ecole'!E10</f>
      </c>
      <c r="C15" s="100">
        <f>'Synthèse élèves CM2_ecole'!F10</f>
      </c>
      <c r="D15" s="100">
        <f>'Synthèse élèves CM2_ecole'!G10</f>
      </c>
      <c r="E15" s="100">
        <f>'Synthèse élèves CM2_ecole'!H10</f>
      </c>
      <c r="F15" s="100">
        <f>'Synthèse élèves CM2_ecole'!I10</f>
      </c>
      <c r="G15" s="100">
        <f>'Synthèse élèves CM2_ecole'!J10</f>
      </c>
      <c r="H15" s="100">
        <f>'Synthèse élèves CM2_ecole'!K10</f>
      </c>
      <c r="I15" s="100">
        <f>'Synthèse élèves CM2_ecole'!L10</f>
      </c>
      <c r="J15" s="100">
        <f>'Synthèse élèves CM2_ecole'!M10</f>
      </c>
    </row>
    <row r="16" spans="1:10" s="33" customFormat="1" ht="15" customHeight="1">
      <c r="A16" s="100">
        <f>'Synthèse élèves CM2_ecole'!D11</f>
      </c>
      <c r="B16" s="100">
        <f>'Synthèse élèves CM2_ecole'!E11</f>
      </c>
      <c r="C16" s="100">
        <f>'Synthèse élèves CM2_ecole'!F11</f>
      </c>
      <c r="D16" s="100">
        <f>'Synthèse élèves CM2_ecole'!G11</f>
      </c>
      <c r="E16" s="100">
        <f>'Synthèse élèves CM2_ecole'!H11</f>
      </c>
      <c r="F16" s="100">
        <f>'Synthèse élèves CM2_ecole'!I11</f>
      </c>
      <c r="G16" s="100">
        <f>'Synthèse élèves CM2_ecole'!J11</f>
      </c>
      <c r="H16" s="100">
        <f>'Synthèse élèves CM2_ecole'!K11</f>
      </c>
      <c r="I16" s="100">
        <f>'Synthèse élèves CM2_ecole'!L11</f>
      </c>
      <c r="J16" s="100">
        <f>'Synthèse élèves CM2_ecole'!M11</f>
      </c>
    </row>
    <row r="17" spans="1:10" s="33" customFormat="1" ht="15" customHeight="1">
      <c r="A17" s="100">
        <f>'Synthèse élèves CM2_ecole'!D12</f>
      </c>
      <c r="B17" s="100">
        <f>'Synthèse élèves CM2_ecole'!E12</f>
      </c>
      <c r="C17" s="100">
        <f>'Synthèse élèves CM2_ecole'!F12</f>
      </c>
      <c r="D17" s="100">
        <f>'Synthèse élèves CM2_ecole'!G12</f>
      </c>
      <c r="E17" s="100">
        <f>'Synthèse élèves CM2_ecole'!H12</f>
      </c>
      <c r="F17" s="100">
        <f>'Synthèse élèves CM2_ecole'!I12</f>
      </c>
      <c r="G17" s="100">
        <f>'Synthèse élèves CM2_ecole'!J12</f>
      </c>
      <c r="H17" s="100">
        <f>'Synthèse élèves CM2_ecole'!K12</f>
      </c>
      <c r="I17" s="100">
        <f>'Synthèse élèves CM2_ecole'!L12</f>
      </c>
      <c r="J17" s="100">
        <f>'Synthèse élèves CM2_ecole'!M12</f>
      </c>
    </row>
    <row r="18" spans="1:10" s="33" customFormat="1" ht="15" customHeight="1">
      <c r="A18" s="100">
        <f>'Synthèse élèves CM2_ecole'!D13</f>
      </c>
      <c r="B18" s="100">
        <f>'Synthèse élèves CM2_ecole'!E13</f>
      </c>
      <c r="C18" s="100">
        <f>'Synthèse élèves CM2_ecole'!F13</f>
      </c>
      <c r="D18" s="100">
        <f>'Synthèse élèves CM2_ecole'!G13</f>
      </c>
      <c r="E18" s="100">
        <f>'Synthèse élèves CM2_ecole'!H13</f>
      </c>
      <c r="F18" s="100">
        <f>'Synthèse élèves CM2_ecole'!I13</f>
      </c>
      <c r="G18" s="100">
        <f>'Synthèse élèves CM2_ecole'!J13</f>
      </c>
      <c r="H18" s="100">
        <f>'Synthèse élèves CM2_ecole'!K13</f>
      </c>
      <c r="I18" s="100">
        <f>'Synthèse élèves CM2_ecole'!L13</f>
      </c>
      <c r="J18" s="100">
        <f>'Synthèse élèves CM2_ecole'!M13</f>
      </c>
    </row>
    <row r="19" spans="1:10" s="33" customFormat="1" ht="15" customHeight="1">
      <c r="A19" s="100">
        <f>'Synthèse élèves CM2_ecole'!D14</f>
      </c>
      <c r="B19" s="100">
        <f>'Synthèse élèves CM2_ecole'!E14</f>
      </c>
      <c r="C19" s="100">
        <f>'Synthèse élèves CM2_ecole'!F14</f>
      </c>
      <c r="D19" s="100">
        <f>'Synthèse élèves CM2_ecole'!G14</f>
      </c>
      <c r="E19" s="100">
        <f>'Synthèse élèves CM2_ecole'!H14</f>
      </c>
      <c r="F19" s="100">
        <f>'Synthèse élèves CM2_ecole'!I14</f>
      </c>
      <c r="G19" s="100">
        <f>'Synthèse élèves CM2_ecole'!J14</f>
      </c>
      <c r="H19" s="100">
        <f>'Synthèse élèves CM2_ecole'!K14</f>
      </c>
      <c r="I19" s="100">
        <f>'Synthèse élèves CM2_ecole'!L14</f>
      </c>
      <c r="J19" s="100">
        <f>'Synthèse élèves CM2_ecole'!M14</f>
      </c>
    </row>
    <row r="20" spans="1:10" s="33" customFormat="1" ht="15" customHeight="1">
      <c r="A20" s="100">
        <f>'Synthèse élèves CM2_ecole'!D15</f>
      </c>
      <c r="B20" s="100">
        <f>'Synthèse élèves CM2_ecole'!E15</f>
      </c>
      <c r="C20" s="100">
        <f>'Synthèse élèves CM2_ecole'!F15</f>
      </c>
      <c r="D20" s="100">
        <f>'Synthèse élèves CM2_ecole'!G15</f>
      </c>
      <c r="E20" s="100">
        <f>'Synthèse élèves CM2_ecole'!H15</f>
      </c>
      <c r="F20" s="100">
        <f>'Synthèse élèves CM2_ecole'!I15</f>
      </c>
      <c r="G20" s="100">
        <f>'Synthèse élèves CM2_ecole'!J15</f>
      </c>
      <c r="H20" s="100">
        <f>'Synthèse élèves CM2_ecole'!K15</f>
      </c>
      <c r="I20" s="100">
        <f>'Synthèse élèves CM2_ecole'!L15</f>
      </c>
      <c r="J20" s="100">
        <f>'Synthèse élèves CM2_ecole'!M15</f>
      </c>
    </row>
    <row r="21" spans="1:10" s="33" customFormat="1" ht="15" customHeight="1">
      <c r="A21" s="100">
        <f>'Synthèse élèves CM2_ecole'!D16</f>
      </c>
      <c r="B21" s="100">
        <f>'Synthèse élèves CM2_ecole'!E16</f>
      </c>
      <c r="C21" s="100">
        <f>'Synthèse élèves CM2_ecole'!F16</f>
      </c>
      <c r="D21" s="100">
        <f>'Synthèse élèves CM2_ecole'!G16</f>
      </c>
      <c r="E21" s="100">
        <f>'Synthèse élèves CM2_ecole'!H16</f>
      </c>
      <c r="F21" s="100">
        <f>'Synthèse élèves CM2_ecole'!I16</f>
      </c>
      <c r="G21" s="100">
        <f>'Synthèse élèves CM2_ecole'!J16</f>
      </c>
      <c r="H21" s="100">
        <f>'Synthèse élèves CM2_ecole'!K16</f>
      </c>
      <c r="I21" s="100">
        <f>'Synthèse élèves CM2_ecole'!L16</f>
      </c>
      <c r="J21" s="100">
        <f>'Synthèse élèves CM2_ecole'!M16</f>
      </c>
    </row>
    <row r="22" spans="1:10" s="33" customFormat="1" ht="15" customHeight="1">
      <c r="A22" s="100">
        <f>'Synthèse élèves CM2_ecole'!D17</f>
      </c>
      <c r="B22" s="100">
        <f>'Synthèse élèves CM2_ecole'!E17</f>
      </c>
      <c r="C22" s="100">
        <f>'Synthèse élèves CM2_ecole'!F17</f>
      </c>
      <c r="D22" s="100">
        <f>'Synthèse élèves CM2_ecole'!G17</f>
      </c>
      <c r="E22" s="100">
        <f>'Synthèse élèves CM2_ecole'!H17</f>
      </c>
      <c r="F22" s="100">
        <f>'Synthèse élèves CM2_ecole'!I17</f>
      </c>
      <c r="G22" s="100">
        <f>'Synthèse élèves CM2_ecole'!J17</f>
      </c>
      <c r="H22" s="100">
        <f>'Synthèse élèves CM2_ecole'!K17</f>
      </c>
      <c r="I22" s="100">
        <f>'Synthèse élèves CM2_ecole'!L17</f>
      </c>
      <c r="J22" s="100">
        <f>'Synthèse élèves CM2_ecole'!M17</f>
      </c>
    </row>
    <row r="23" spans="1:10" s="33" customFormat="1" ht="15" customHeight="1">
      <c r="A23" s="100">
        <f>'Synthèse élèves CM2_ecole'!D18</f>
      </c>
      <c r="B23" s="100">
        <f>'Synthèse élèves CM2_ecole'!E18</f>
      </c>
      <c r="C23" s="100">
        <f>'Synthèse élèves CM2_ecole'!F18</f>
      </c>
      <c r="D23" s="100">
        <f>'Synthèse élèves CM2_ecole'!G18</f>
      </c>
      <c r="E23" s="100">
        <f>'Synthèse élèves CM2_ecole'!H18</f>
      </c>
      <c r="F23" s="100">
        <f>'Synthèse élèves CM2_ecole'!I18</f>
      </c>
      <c r="G23" s="100">
        <f>'Synthèse élèves CM2_ecole'!J18</f>
      </c>
      <c r="H23" s="100">
        <f>'Synthèse élèves CM2_ecole'!K18</f>
      </c>
      <c r="I23" s="100">
        <f>'Synthèse élèves CM2_ecole'!L18</f>
      </c>
      <c r="J23" s="100">
        <f>'Synthèse élèves CM2_ecole'!M18</f>
      </c>
    </row>
    <row r="24" spans="1:10" s="33" customFormat="1" ht="15" customHeight="1">
      <c r="A24" s="100">
        <f>'Synthèse élèves CM2_ecole'!D19</f>
      </c>
      <c r="B24" s="100">
        <f>'Synthèse élèves CM2_ecole'!E19</f>
      </c>
      <c r="C24" s="100">
        <f>'Synthèse élèves CM2_ecole'!F19</f>
      </c>
      <c r="D24" s="100">
        <f>'Synthèse élèves CM2_ecole'!G19</f>
      </c>
      <c r="E24" s="100">
        <f>'Synthèse élèves CM2_ecole'!H19</f>
      </c>
      <c r="F24" s="100">
        <f>'Synthèse élèves CM2_ecole'!I19</f>
      </c>
      <c r="G24" s="100">
        <f>'Synthèse élèves CM2_ecole'!J19</f>
      </c>
      <c r="H24" s="100">
        <f>'Synthèse élèves CM2_ecole'!K19</f>
      </c>
      <c r="I24" s="100">
        <f>'Synthèse élèves CM2_ecole'!L19</f>
      </c>
      <c r="J24" s="100">
        <f>'Synthèse élèves CM2_ecole'!M19</f>
      </c>
    </row>
    <row r="25" spans="1:10" s="33" customFormat="1" ht="15" customHeight="1">
      <c r="A25" s="100">
        <f>'Synthèse élèves CM2_ecole'!D20</f>
      </c>
      <c r="B25" s="100">
        <f>'Synthèse élèves CM2_ecole'!E20</f>
      </c>
      <c r="C25" s="100">
        <f>'Synthèse élèves CM2_ecole'!F20</f>
      </c>
      <c r="D25" s="100">
        <f>'Synthèse élèves CM2_ecole'!G20</f>
      </c>
      <c r="E25" s="100">
        <f>'Synthèse élèves CM2_ecole'!H20</f>
      </c>
      <c r="F25" s="100">
        <f>'Synthèse élèves CM2_ecole'!I20</f>
      </c>
      <c r="G25" s="100">
        <f>'Synthèse élèves CM2_ecole'!J20</f>
      </c>
      <c r="H25" s="100">
        <f>'Synthèse élèves CM2_ecole'!K20</f>
      </c>
      <c r="I25" s="100">
        <f>'Synthèse élèves CM2_ecole'!L20</f>
      </c>
      <c r="J25" s="100">
        <f>'Synthèse élèves CM2_ecole'!M20</f>
      </c>
    </row>
    <row r="26" spans="1:10" s="33" customFormat="1" ht="15" customHeight="1">
      <c r="A26" s="100">
        <f>'Synthèse élèves CM2_ecole'!D21</f>
      </c>
      <c r="B26" s="100">
        <f>'Synthèse élèves CM2_ecole'!E21</f>
      </c>
      <c r="C26" s="100">
        <f>'Synthèse élèves CM2_ecole'!F21</f>
      </c>
      <c r="D26" s="100">
        <f>'Synthèse élèves CM2_ecole'!G21</f>
      </c>
      <c r="E26" s="100">
        <f>'Synthèse élèves CM2_ecole'!H21</f>
      </c>
      <c r="F26" s="100">
        <f>'Synthèse élèves CM2_ecole'!I21</f>
      </c>
      <c r="G26" s="100">
        <f>'Synthèse élèves CM2_ecole'!J21</f>
      </c>
      <c r="H26" s="100">
        <f>'Synthèse élèves CM2_ecole'!K21</f>
      </c>
      <c r="I26" s="100">
        <f>'Synthèse élèves CM2_ecole'!L21</f>
      </c>
      <c r="J26" s="100">
        <f>'Synthèse élèves CM2_ecole'!M21</f>
      </c>
    </row>
    <row r="27" spans="1:10" s="33" customFormat="1" ht="15" customHeight="1">
      <c r="A27" s="100">
        <f>'Synthèse élèves CM2_ecole'!D22</f>
      </c>
      <c r="B27" s="100">
        <f>'Synthèse élèves CM2_ecole'!E22</f>
      </c>
      <c r="C27" s="100">
        <f>'Synthèse élèves CM2_ecole'!F22</f>
      </c>
      <c r="D27" s="100">
        <f>'Synthèse élèves CM2_ecole'!G22</f>
      </c>
      <c r="E27" s="100">
        <f>'Synthèse élèves CM2_ecole'!H22</f>
      </c>
      <c r="F27" s="100">
        <f>'Synthèse élèves CM2_ecole'!I22</f>
      </c>
      <c r="G27" s="100">
        <f>'Synthèse élèves CM2_ecole'!J22</f>
      </c>
      <c r="H27" s="100">
        <f>'Synthèse élèves CM2_ecole'!K22</f>
      </c>
      <c r="I27" s="100">
        <f>'Synthèse élèves CM2_ecole'!L22</f>
      </c>
      <c r="J27" s="100">
        <f>'Synthèse élèves CM2_ecole'!M22</f>
      </c>
    </row>
    <row r="28" spans="1:10" s="33" customFormat="1" ht="15" customHeight="1">
      <c r="A28" s="100">
        <f>'Synthèse élèves CM2_ecole'!D23</f>
      </c>
      <c r="B28" s="100">
        <f>'Synthèse élèves CM2_ecole'!E23</f>
      </c>
      <c r="C28" s="100">
        <f>'Synthèse élèves CM2_ecole'!F23</f>
      </c>
      <c r="D28" s="100">
        <f>'Synthèse élèves CM2_ecole'!G23</f>
      </c>
      <c r="E28" s="100">
        <f>'Synthèse élèves CM2_ecole'!H23</f>
      </c>
      <c r="F28" s="100">
        <f>'Synthèse élèves CM2_ecole'!I23</f>
      </c>
      <c r="G28" s="100">
        <f>'Synthèse élèves CM2_ecole'!J23</f>
      </c>
      <c r="H28" s="100">
        <f>'Synthèse élèves CM2_ecole'!K23</f>
      </c>
      <c r="I28" s="100">
        <f>'Synthèse élèves CM2_ecole'!L23</f>
      </c>
      <c r="J28" s="100">
        <f>'Synthèse élèves CM2_ecole'!M23</f>
      </c>
    </row>
    <row r="29" spans="1:10" s="33" customFormat="1" ht="15" customHeight="1">
      <c r="A29" s="100">
        <f>'Synthèse élèves CM2_ecole'!D24</f>
      </c>
      <c r="B29" s="100">
        <f>'Synthèse élèves CM2_ecole'!E24</f>
      </c>
      <c r="C29" s="100">
        <f>'Synthèse élèves CM2_ecole'!F24</f>
      </c>
      <c r="D29" s="100">
        <f>'Synthèse élèves CM2_ecole'!G24</f>
      </c>
      <c r="E29" s="100">
        <f>'Synthèse élèves CM2_ecole'!H24</f>
      </c>
      <c r="F29" s="100">
        <f>'Synthèse élèves CM2_ecole'!I24</f>
      </c>
      <c r="G29" s="100">
        <f>'Synthèse élèves CM2_ecole'!J24</f>
      </c>
      <c r="H29" s="100">
        <f>'Synthèse élèves CM2_ecole'!K24</f>
      </c>
      <c r="I29" s="100">
        <f>'Synthèse élèves CM2_ecole'!L24</f>
      </c>
      <c r="J29" s="100">
        <f>'Synthèse élèves CM2_ecole'!M24</f>
      </c>
    </row>
    <row r="30" spans="1:10" s="33" customFormat="1" ht="15" customHeight="1">
      <c r="A30" s="100">
        <f>'Synthèse élèves CM2_ecole'!D25</f>
      </c>
      <c r="B30" s="100">
        <f>'Synthèse élèves CM2_ecole'!E25</f>
      </c>
      <c r="C30" s="100">
        <f>'Synthèse élèves CM2_ecole'!F25</f>
      </c>
      <c r="D30" s="100">
        <f>'Synthèse élèves CM2_ecole'!G25</f>
      </c>
      <c r="E30" s="100">
        <f>'Synthèse élèves CM2_ecole'!H25</f>
      </c>
      <c r="F30" s="100">
        <f>'Synthèse élèves CM2_ecole'!I25</f>
      </c>
      <c r="G30" s="100">
        <f>'Synthèse élèves CM2_ecole'!J25</f>
      </c>
      <c r="H30" s="100">
        <f>'Synthèse élèves CM2_ecole'!K25</f>
      </c>
      <c r="I30" s="100">
        <f>'Synthèse élèves CM2_ecole'!L25</f>
      </c>
      <c r="J30" s="100">
        <f>'Synthèse élèves CM2_ecole'!M25</f>
      </c>
    </row>
    <row r="31" spans="1:10" s="33" customFormat="1" ht="15" customHeight="1">
      <c r="A31" s="100">
        <f>'Synthèse élèves CM2_ecole'!D26</f>
      </c>
      <c r="B31" s="100">
        <f>'Synthèse élèves CM2_ecole'!E26</f>
      </c>
      <c r="C31" s="100">
        <f>'Synthèse élèves CM2_ecole'!F26</f>
      </c>
      <c r="D31" s="100">
        <f>'Synthèse élèves CM2_ecole'!G26</f>
      </c>
      <c r="E31" s="100">
        <f>'Synthèse élèves CM2_ecole'!H26</f>
      </c>
      <c r="F31" s="100">
        <f>'Synthèse élèves CM2_ecole'!I26</f>
      </c>
      <c r="G31" s="100">
        <f>'Synthèse élèves CM2_ecole'!J26</f>
      </c>
      <c r="H31" s="100">
        <f>'Synthèse élèves CM2_ecole'!K26</f>
      </c>
      <c r="I31" s="100">
        <f>'Synthèse élèves CM2_ecole'!L26</f>
      </c>
      <c r="J31" s="100">
        <f>'Synthèse élèves CM2_ecole'!M26</f>
      </c>
    </row>
    <row r="32" spans="1:10" s="33" customFormat="1" ht="15" customHeight="1">
      <c r="A32" s="100">
        <f>'Synthèse élèves CM2_ecole'!D27</f>
      </c>
      <c r="B32" s="100">
        <f>'Synthèse élèves CM2_ecole'!E27</f>
      </c>
      <c r="C32" s="100">
        <f>'Synthèse élèves CM2_ecole'!F27</f>
      </c>
      <c r="D32" s="100">
        <f>'Synthèse élèves CM2_ecole'!G27</f>
      </c>
      <c r="E32" s="100">
        <f>'Synthèse élèves CM2_ecole'!H27</f>
      </c>
      <c r="F32" s="100">
        <f>'Synthèse élèves CM2_ecole'!I27</f>
      </c>
      <c r="G32" s="100">
        <f>'Synthèse élèves CM2_ecole'!J27</f>
      </c>
      <c r="H32" s="100">
        <f>'Synthèse élèves CM2_ecole'!K27</f>
      </c>
      <c r="I32" s="100">
        <f>'Synthèse élèves CM2_ecole'!L27</f>
      </c>
      <c r="J32" s="100">
        <f>'Synthèse élèves CM2_ecole'!M27</f>
      </c>
    </row>
    <row r="33" spans="1:10" s="33" customFormat="1" ht="15" customHeight="1">
      <c r="A33" s="100">
        <f>'Synthèse élèves CM2_ecole'!D28</f>
      </c>
      <c r="B33" s="100">
        <f>'Synthèse élèves CM2_ecole'!E28</f>
      </c>
      <c r="C33" s="100">
        <f>'Synthèse élèves CM2_ecole'!F28</f>
      </c>
      <c r="D33" s="100">
        <f>'Synthèse élèves CM2_ecole'!G28</f>
      </c>
      <c r="E33" s="100">
        <f>'Synthèse élèves CM2_ecole'!H28</f>
      </c>
      <c r="F33" s="100">
        <f>'Synthèse élèves CM2_ecole'!I28</f>
      </c>
      <c r="G33" s="100">
        <f>'Synthèse élèves CM2_ecole'!J28</f>
      </c>
      <c r="H33" s="100">
        <f>'Synthèse élèves CM2_ecole'!K28</f>
      </c>
      <c r="I33" s="100">
        <f>'Synthèse élèves CM2_ecole'!L28</f>
      </c>
      <c r="J33" s="100">
        <f>'Synthèse élèves CM2_ecole'!M28</f>
      </c>
    </row>
    <row r="34" spans="1:10" s="33" customFormat="1" ht="15" customHeight="1">
      <c r="A34" s="100">
        <f>'Synthèse élèves CM2_ecole'!D29</f>
      </c>
      <c r="B34" s="100">
        <f>'Synthèse élèves CM2_ecole'!E29</f>
      </c>
      <c r="C34" s="100">
        <f>'Synthèse élèves CM2_ecole'!F29</f>
      </c>
      <c r="D34" s="100">
        <f>'Synthèse élèves CM2_ecole'!G29</f>
      </c>
      <c r="E34" s="100">
        <f>'Synthèse élèves CM2_ecole'!H29</f>
      </c>
      <c r="F34" s="100">
        <f>'Synthèse élèves CM2_ecole'!I29</f>
      </c>
      <c r="G34" s="100">
        <f>'Synthèse élèves CM2_ecole'!J29</f>
      </c>
      <c r="H34" s="100">
        <f>'Synthèse élèves CM2_ecole'!K29</f>
      </c>
      <c r="I34" s="100">
        <f>'Synthèse élèves CM2_ecole'!L29</f>
      </c>
      <c r="J34" s="100">
        <f>'Synthèse élèves CM2_ecole'!M29</f>
      </c>
    </row>
    <row r="35" spans="1:10" s="33" customFormat="1" ht="15" customHeight="1">
      <c r="A35" s="100">
        <f>'Synthèse élèves CM2_ecole'!D30</f>
      </c>
      <c r="B35" s="100">
        <f>'Synthèse élèves CM2_ecole'!E30</f>
      </c>
      <c r="C35" s="100">
        <f>'Synthèse élèves CM2_ecole'!F30</f>
      </c>
      <c r="D35" s="100">
        <f>'Synthèse élèves CM2_ecole'!G30</f>
      </c>
      <c r="E35" s="100">
        <f>'Synthèse élèves CM2_ecole'!H30</f>
      </c>
      <c r="F35" s="100">
        <f>'Synthèse élèves CM2_ecole'!I30</f>
      </c>
      <c r="G35" s="100">
        <f>'Synthèse élèves CM2_ecole'!J30</f>
      </c>
      <c r="H35" s="100">
        <f>'Synthèse élèves CM2_ecole'!K30</f>
      </c>
      <c r="I35" s="100">
        <f>'Synthèse élèves CM2_ecole'!L30</f>
      </c>
      <c r="J35" s="100">
        <f>'Synthèse élèves CM2_ecole'!M30</f>
      </c>
    </row>
    <row r="36" spans="1:10" s="33" customFormat="1" ht="15" customHeight="1">
      <c r="A36" s="100">
        <f>'Synthèse élèves CM2_ecole'!D31</f>
      </c>
      <c r="B36" s="100">
        <f>'Synthèse élèves CM2_ecole'!E31</f>
      </c>
      <c r="C36" s="100">
        <f>'Synthèse élèves CM2_ecole'!F31</f>
      </c>
      <c r="D36" s="100">
        <f>'Synthèse élèves CM2_ecole'!G31</f>
      </c>
      <c r="E36" s="100">
        <f>'Synthèse élèves CM2_ecole'!H31</f>
      </c>
      <c r="F36" s="100">
        <f>'Synthèse élèves CM2_ecole'!I31</f>
      </c>
      <c r="G36" s="100">
        <f>'Synthèse élèves CM2_ecole'!J31</f>
      </c>
      <c r="H36" s="100">
        <f>'Synthèse élèves CM2_ecole'!K31</f>
      </c>
      <c r="I36" s="100">
        <f>'Synthèse élèves CM2_ecole'!L31</f>
      </c>
      <c r="J36" s="100">
        <f>'Synthèse élèves CM2_ecole'!M31</f>
      </c>
    </row>
    <row r="37" spans="1:10" s="33" customFormat="1" ht="15" customHeight="1">
      <c r="A37" s="100">
        <f>'Synthèse élèves CM2_ecole'!D32</f>
      </c>
      <c r="B37" s="100">
        <f>'Synthèse élèves CM2_ecole'!E32</f>
      </c>
      <c r="C37" s="100">
        <f>'Synthèse élèves CM2_ecole'!F32</f>
      </c>
      <c r="D37" s="100">
        <f>'Synthèse élèves CM2_ecole'!G32</f>
      </c>
      <c r="E37" s="100">
        <f>'Synthèse élèves CM2_ecole'!H32</f>
      </c>
      <c r="F37" s="100">
        <f>'Synthèse élèves CM2_ecole'!I32</f>
      </c>
      <c r="G37" s="100">
        <f>'Synthèse élèves CM2_ecole'!J32</f>
      </c>
      <c r="H37" s="100">
        <f>'Synthèse élèves CM2_ecole'!K32</f>
      </c>
      <c r="I37" s="100">
        <f>'Synthèse élèves CM2_ecole'!L32</f>
      </c>
      <c r="J37" s="100">
        <f>'Synthèse élèves CM2_ecole'!M32</f>
      </c>
    </row>
    <row r="38" spans="1:10" s="33" customFormat="1" ht="15" customHeight="1">
      <c r="A38" s="100">
        <f>'Synthèse élèves CM2_ecole'!D33</f>
      </c>
      <c r="B38" s="100">
        <f>'Synthèse élèves CM2_ecole'!E33</f>
      </c>
      <c r="C38" s="100">
        <f>'Synthèse élèves CM2_ecole'!F33</f>
      </c>
      <c r="D38" s="100">
        <f>'Synthèse élèves CM2_ecole'!G33</f>
      </c>
      <c r="E38" s="100">
        <f>'Synthèse élèves CM2_ecole'!H33</f>
      </c>
      <c r="F38" s="100">
        <f>'Synthèse élèves CM2_ecole'!I33</f>
      </c>
      <c r="G38" s="100">
        <f>'Synthèse élèves CM2_ecole'!J33</f>
      </c>
      <c r="H38" s="100">
        <f>'Synthèse élèves CM2_ecole'!K33</f>
      </c>
      <c r="I38" s="100">
        <f>'Synthèse élèves CM2_ecole'!L33</f>
      </c>
      <c r="J38" s="100">
        <f>'Synthèse élèves CM2_ecole'!M33</f>
      </c>
    </row>
    <row r="39" spans="1:10" s="33" customFormat="1" ht="15" customHeight="1">
      <c r="A39" s="100">
        <f>'Synthèse élèves CM2_ecole'!D34</f>
      </c>
      <c r="B39" s="100">
        <f>'Synthèse élèves CM2_ecole'!E34</f>
      </c>
      <c r="C39" s="100">
        <f>'Synthèse élèves CM2_ecole'!F34</f>
      </c>
      <c r="D39" s="100">
        <f>'Synthèse élèves CM2_ecole'!G34</f>
      </c>
      <c r="E39" s="100">
        <f>'Synthèse élèves CM2_ecole'!H34</f>
      </c>
      <c r="F39" s="100">
        <f>'Synthèse élèves CM2_ecole'!I34</f>
      </c>
      <c r="G39" s="100">
        <f>'Synthèse élèves CM2_ecole'!J34</f>
      </c>
      <c r="H39" s="100">
        <f>'Synthèse élèves CM2_ecole'!K34</f>
      </c>
      <c r="I39" s="100">
        <f>'Synthèse élèves CM2_ecole'!L34</f>
      </c>
      <c r="J39" s="100">
        <f>'Synthèse élèves CM2_ecole'!M34</f>
      </c>
    </row>
    <row r="40" spans="1:10" s="33" customFormat="1" ht="15" customHeight="1">
      <c r="A40" s="100">
        <f>'Synthèse élèves CM2_ecole'!D35</f>
      </c>
      <c r="B40" s="100">
        <f>'Synthèse élèves CM2_ecole'!E35</f>
      </c>
      <c r="C40" s="100">
        <f>'Synthèse élèves CM2_ecole'!F35</f>
      </c>
      <c r="D40" s="100">
        <f>'Synthèse élèves CM2_ecole'!G35</f>
      </c>
      <c r="E40" s="100">
        <f>'Synthèse élèves CM2_ecole'!H35</f>
      </c>
      <c r="F40" s="100">
        <f>'Synthèse élèves CM2_ecole'!I35</f>
      </c>
      <c r="G40" s="100">
        <f>'Synthèse élèves CM2_ecole'!J35</f>
      </c>
      <c r="H40" s="100">
        <f>'Synthèse élèves CM2_ecole'!K35</f>
      </c>
      <c r="I40" s="100">
        <f>'Synthèse élèves CM2_ecole'!L35</f>
      </c>
      <c r="J40" s="100">
        <f>'Synthèse élèves CM2_ecole'!M35</f>
      </c>
    </row>
    <row r="41" spans="1:10" s="33" customFormat="1" ht="15" customHeight="1">
      <c r="A41" s="100">
        <f>'Synthèse élèves CM2_ecole'!D36</f>
      </c>
      <c r="B41" s="100">
        <f>'Synthèse élèves CM2_ecole'!E36</f>
      </c>
      <c r="C41" s="100">
        <f>'Synthèse élèves CM2_ecole'!F36</f>
      </c>
      <c r="D41" s="100">
        <f>'Synthèse élèves CM2_ecole'!G36</f>
      </c>
      <c r="E41" s="100">
        <f>'Synthèse élèves CM2_ecole'!H36</f>
      </c>
      <c r="F41" s="100">
        <f>'Synthèse élèves CM2_ecole'!I36</f>
      </c>
      <c r="G41" s="100">
        <f>'Synthèse élèves CM2_ecole'!J36</f>
      </c>
      <c r="H41" s="100">
        <f>'Synthèse élèves CM2_ecole'!K36</f>
      </c>
      <c r="I41" s="100">
        <f>'Synthèse élèves CM2_ecole'!L36</f>
      </c>
      <c r="J41" s="100">
        <f>'Synthèse élèves CM2_ecole'!M36</f>
      </c>
    </row>
    <row r="42" spans="1:10" s="33" customFormat="1" ht="15" customHeight="1">
      <c r="A42" s="100">
        <f>'Synthèse élèves CM2_ecole'!D37</f>
      </c>
      <c r="B42" s="100">
        <f>'Synthèse élèves CM2_ecole'!E37</f>
      </c>
      <c r="C42" s="100">
        <f>'Synthèse élèves CM2_ecole'!F37</f>
      </c>
      <c r="D42" s="100">
        <f>'Synthèse élèves CM2_ecole'!G37</f>
      </c>
      <c r="E42" s="100">
        <f>'Synthèse élèves CM2_ecole'!H37</f>
      </c>
      <c r="F42" s="100">
        <f>'Synthèse élèves CM2_ecole'!I37</f>
      </c>
      <c r="G42" s="100">
        <f>'Synthèse élèves CM2_ecole'!J37</f>
      </c>
      <c r="H42" s="100">
        <f>'Synthèse élèves CM2_ecole'!K37</f>
      </c>
      <c r="I42" s="100">
        <f>'Synthèse élèves CM2_ecole'!L37</f>
      </c>
      <c r="J42" s="100">
        <f>'Synthèse élèves CM2_ecole'!M37</f>
      </c>
    </row>
    <row r="43" spans="1:10" s="33" customFormat="1" ht="15" customHeight="1">
      <c r="A43" s="100">
        <f>'Synthèse élèves CM2_ecole'!D38</f>
      </c>
      <c r="B43" s="100">
        <f>'Synthèse élèves CM2_ecole'!E38</f>
      </c>
      <c r="C43" s="100">
        <f>'Synthèse élèves CM2_ecole'!F38</f>
      </c>
      <c r="D43" s="100">
        <f>'Synthèse élèves CM2_ecole'!G38</f>
      </c>
      <c r="E43" s="100">
        <f>'Synthèse élèves CM2_ecole'!H38</f>
      </c>
      <c r="F43" s="100">
        <f>'Synthèse élèves CM2_ecole'!I38</f>
      </c>
      <c r="G43" s="100">
        <f>'Synthèse élèves CM2_ecole'!J38</f>
      </c>
      <c r="H43" s="100">
        <f>'Synthèse élèves CM2_ecole'!K38</f>
      </c>
      <c r="I43" s="100">
        <f>'Synthèse élèves CM2_ecole'!L38</f>
      </c>
      <c r="J43" s="100">
        <f>'Synthèse élèves CM2_ecole'!M38</f>
      </c>
    </row>
    <row r="44" spans="1:10" s="33" customFormat="1" ht="15" customHeight="1">
      <c r="A44" s="100">
        <f>'Synthèse élèves CM2_ecole'!D39</f>
      </c>
      <c r="B44" s="100">
        <f>'Synthèse élèves CM2_ecole'!E39</f>
      </c>
      <c r="C44" s="100">
        <f>'Synthèse élèves CM2_ecole'!F39</f>
      </c>
      <c r="D44" s="100">
        <f>'Synthèse élèves CM2_ecole'!G39</f>
      </c>
      <c r="E44" s="100">
        <f>'Synthèse élèves CM2_ecole'!H39</f>
      </c>
      <c r="F44" s="100">
        <f>'Synthèse élèves CM2_ecole'!I39</f>
      </c>
      <c r="G44" s="100">
        <f>'Synthèse élèves CM2_ecole'!J39</f>
      </c>
      <c r="H44" s="100">
        <f>'Synthèse élèves CM2_ecole'!K39</f>
      </c>
      <c r="I44" s="100">
        <f>'Synthèse élèves CM2_ecole'!L39</f>
      </c>
      <c r="J44" s="100">
        <f>'Synthèse élèves CM2_ecole'!M39</f>
      </c>
    </row>
    <row r="45" spans="1:10" s="33" customFormat="1" ht="15" customHeight="1">
      <c r="A45" s="100">
        <f>'Synthèse élèves CM2_ecole'!D40</f>
      </c>
      <c r="B45" s="100">
        <f>'Synthèse élèves CM2_ecole'!E40</f>
      </c>
      <c r="C45" s="100">
        <f>'Synthèse élèves CM2_ecole'!F40</f>
      </c>
      <c r="D45" s="100">
        <f>'Synthèse élèves CM2_ecole'!G40</f>
      </c>
      <c r="E45" s="100">
        <f>'Synthèse élèves CM2_ecole'!H40</f>
      </c>
      <c r="F45" s="100">
        <f>'Synthèse élèves CM2_ecole'!I40</f>
      </c>
      <c r="G45" s="100">
        <f>'Synthèse élèves CM2_ecole'!J40</f>
      </c>
      <c r="H45" s="100">
        <f>'Synthèse élèves CM2_ecole'!K40</f>
      </c>
      <c r="I45" s="100">
        <f>'Synthèse élèves CM2_ecole'!L40</f>
      </c>
      <c r="J45" s="100">
        <f>'Synthèse élèves CM2_ecole'!M40</f>
      </c>
    </row>
    <row r="46" spans="1:10" s="33" customFormat="1" ht="15" customHeight="1">
      <c r="A46" s="100">
        <f>'Synthèse élèves CM2_ecole'!D41</f>
      </c>
      <c r="B46" s="100">
        <f>'Synthèse élèves CM2_ecole'!E41</f>
      </c>
      <c r="C46" s="100">
        <f>'Synthèse élèves CM2_ecole'!F41</f>
      </c>
      <c r="D46" s="100">
        <f>'Synthèse élèves CM2_ecole'!G41</f>
      </c>
      <c r="E46" s="100">
        <f>'Synthèse élèves CM2_ecole'!H41</f>
      </c>
      <c r="F46" s="100">
        <f>'Synthèse élèves CM2_ecole'!I41</f>
      </c>
      <c r="G46" s="100">
        <f>'Synthèse élèves CM2_ecole'!J41</f>
      </c>
      <c r="H46" s="100">
        <f>'Synthèse élèves CM2_ecole'!K41</f>
      </c>
      <c r="I46" s="100">
        <f>'Synthèse élèves CM2_ecole'!L41</f>
      </c>
      <c r="J46" s="100">
        <f>'Synthèse élèves CM2_ecole'!M41</f>
      </c>
    </row>
    <row r="47" spans="1:10" s="33" customFormat="1" ht="15" customHeight="1">
      <c r="A47" s="100">
        <f>'Synthèse élèves CM2_ecole'!D42</f>
      </c>
      <c r="B47" s="100">
        <f>'Synthèse élèves CM2_ecole'!E42</f>
      </c>
      <c r="C47" s="100">
        <f>'Synthèse élèves CM2_ecole'!F42</f>
      </c>
      <c r="D47" s="100">
        <f>'Synthèse élèves CM2_ecole'!G42</f>
      </c>
      <c r="E47" s="100">
        <f>'Synthèse élèves CM2_ecole'!H42</f>
      </c>
      <c r="F47" s="100">
        <f>'Synthèse élèves CM2_ecole'!I42</f>
      </c>
      <c r="G47" s="100">
        <f>'Synthèse élèves CM2_ecole'!J42</f>
      </c>
      <c r="H47" s="100">
        <f>'Synthèse élèves CM2_ecole'!K42</f>
      </c>
      <c r="I47" s="100">
        <f>'Synthèse élèves CM2_ecole'!L42</f>
      </c>
      <c r="J47" s="100">
        <f>'Synthèse élèves CM2_ecole'!M42</f>
      </c>
    </row>
    <row r="48" spans="1:10" s="33" customFormat="1" ht="15" customHeight="1">
      <c r="A48" s="100">
        <f>'Synthèse élèves CM2_ecole'!D43</f>
      </c>
      <c r="B48" s="100">
        <f>'Synthèse élèves CM2_ecole'!E43</f>
      </c>
      <c r="C48" s="100">
        <f>'Synthèse élèves CM2_ecole'!F43</f>
      </c>
      <c r="D48" s="100">
        <f>'Synthèse élèves CM2_ecole'!G43</f>
      </c>
      <c r="E48" s="100">
        <f>'Synthèse élèves CM2_ecole'!H43</f>
      </c>
      <c r="F48" s="100">
        <f>'Synthèse élèves CM2_ecole'!I43</f>
      </c>
      <c r="G48" s="100">
        <f>'Synthèse élèves CM2_ecole'!J43</f>
      </c>
      <c r="H48" s="100">
        <f>'Synthèse élèves CM2_ecole'!K43</f>
      </c>
      <c r="I48" s="100">
        <f>'Synthèse élèves CM2_ecole'!L43</f>
      </c>
      <c r="J48" s="100">
        <f>'Synthèse élèves CM2_ecole'!M43</f>
      </c>
    </row>
    <row r="49" spans="1:10" s="33" customFormat="1" ht="15" customHeight="1">
      <c r="A49" s="100">
        <f>'Synthèse élèves CM2_ecole'!D44</f>
      </c>
      <c r="B49" s="100">
        <f>'Synthèse élèves CM2_ecole'!E44</f>
      </c>
      <c r="C49" s="100">
        <f>'Synthèse élèves CM2_ecole'!F44</f>
      </c>
      <c r="D49" s="100">
        <f>'Synthèse élèves CM2_ecole'!G44</f>
      </c>
      <c r="E49" s="100">
        <f>'Synthèse élèves CM2_ecole'!H44</f>
      </c>
      <c r="F49" s="100">
        <f>'Synthèse élèves CM2_ecole'!I44</f>
      </c>
      <c r="G49" s="100">
        <f>'Synthèse élèves CM2_ecole'!J44</f>
      </c>
      <c r="H49" s="100">
        <f>'Synthèse élèves CM2_ecole'!K44</f>
      </c>
      <c r="I49" s="100">
        <f>'Synthèse élèves CM2_ecole'!L44</f>
      </c>
      <c r="J49" s="100">
        <f>'Synthèse élèves CM2_ecole'!M44</f>
      </c>
    </row>
    <row r="50" spans="1:10" s="33" customFormat="1" ht="15" customHeight="1">
      <c r="A50" s="100">
        <f>'Synthèse élèves CM2_ecole'!D45</f>
      </c>
      <c r="B50" s="100">
        <f>'Synthèse élèves CM2_ecole'!E45</f>
      </c>
      <c r="C50" s="100">
        <f>'Synthèse élèves CM2_ecole'!F45</f>
      </c>
      <c r="D50" s="100">
        <f>'Synthèse élèves CM2_ecole'!G45</f>
      </c>
      <c r="E50" s="100">
        <f>'Synthèse élèves CM2_ecole'!H45</f>
      </c>
      <c r="F50" s="100">
        <f>'Synthèse élèves CM2_ecole'!I45</f>
      </c>
      <c r="G50" s="100">
        <f>'Synthèse élèves CM2_ecole'!J45</f>
      </c>
      <c r="H50" s="100">
        <f>'Synthèse élèves CM2_ecole'!K45</f>
      </c>
      <c r="I50" s="100">
        <f>'Synthèse élèves CM2_ecole'!L45</f>
      </c>
      <c r="J50" s="100">
        <f>'Synthèse élèves CM2_ecole'!M45</f>
      </c>
    </row>
    <row r="51" spans="1:10" s="33" customFormat="1" ht="15" customHeight="1">
      <c r="A51" s="100">
        <f>'Synthèse élèves CM2_ecole'!D46</f>
      </c>
      <c r="B51" s="100">
        <f>'Synthèse élèves CM2_ecole'!E46</f>
      </c>
      <c r="C51" s="100">
        <f>'Synthèse élèves CM2_ecole'!F46</f>
      </c>
      <c r="D51" s="100">
        <f>'Synthèse élèves CM2_ecole'!G46</f>
      </c>
      <c r="E51" s="100">
        <f>'Synthèse élèves CM2_ecole'!H46</f>
      </c>
      <c r="F51" s="100">
        <f>'Synthèse élèves CM2_ecole'!I46</f>
      </c>
      <c r="G51" s="100">
        <f>'Synthèse élèves CM2_ecole'!J46</f>
      </c>
      <c r="H51" s="100">
        <f>'Synthèse élèves CM2_ecole'!K46</f>
      </c>
      <c r="I51" s="100">
        <f>'Synthèse élèves CM2_ecole'!L46</f>
      </c>
      <c r="J51" s="100">
        <f>'Synthèse élèves CM2_ecole'!M46</f>
      </c>
    </row>
    <row r="52" spans="1:10" s="33" customFormat="1" ht="15" customHeight="1">
      <c r="A52" s="100">
        <f>'Synthèse élèves CM2_ecole'!D47</f>
      </c>
      <c r="B52" s="100">
        <f>'Synthèse élèves CM2_ecole'!E47</f>
      </c>
      <c r="C52" s="100">
        <f>'Synthèse élèves CM2_ecole'!F47</f>
      </c>
      <c r="D52" s="100">
        <f>'Synthèse élèves CM2_ecole'!G47</f>
      </c>
      <c r="E52" s="100">
        <f>'Synthèse élèves CM2_ecole'!H47</f>
      </c>
      <c r="F52" s="100">
        <f>'Synthèse élèves CM2_ecole'!I47</f>
      </c>
      <c r="G52" s="100">
        <f>'Synthèse élèves CM2_ecole'!J47</f>
      </c>
      <c r="H52" s="100">
        <f>'Synthèse élèves CM2_ecole'!K47</f>
      </c>
      <c r="I52" s="100">
        <f>'Synthèse élèves CM2_ecole'!L47</f>
      </c>
      <c r="J52" s="100">
        <f>'Synthèse élèves CM2_ecole'!M47</f>
      </c>
    </row>
    <row r="53" spans="1:10" s="33" customFormat="1" ht="15" customHeight="1">
      <c r="A53" s="100">
        <f>'Synthèse élèves CM2_ecole'!D48</f>
      </c>
      <c r="B53" s="100">
        <f>'Synthèse élèves CM2_ecole'!E48</f>
      </c>
      <c r="C53" s="100">
        <f>'Synthèse élèves CM2_ecole'!F48</f>
      </c>
      <c r="D53" s="100">
        <f>'Synthèse élèves CM2_ecole'!G48</f>
      </c>
      <c r="E53" s="100">
        <f>'Synthèse élèves CM2_ecole'!H48</f>
      </c>
      <c r="F53" s="100">
        <f>'Synthèse élèves CM2_ecole'!I48</f>
      </c>
      <c r="G53" s="100">
        <f>'Synthèse élèves CM2_ecole'!J48</f>
      </c>
      <c r="H53" s="100">
        <f>'Synthèse élèves CM2_ecole'!K48</f>
      </c>
      <c r="I53" s="100">
        <f>'Synthèse élèves CM2_ecole'!L48</f>
      </c>
      <c r="J53" s="100">
        <f>'Synthèse élèves CM2_ecole'!M48</f>
      </c>
    </row>
    <row r="54" spans="1:10" s="33" customFormat="1" ht="15" customHeight="1">
      <c r="A54" s="100">
        <f>'Synthèse élèves CM2_ecole'!D49</f>
      </c>
      <c r="B54" s="100">
        <f>'Synthèse élèves CM2_ecole'!E49</f>
      </c>
      <c r="C54" s="100">
        <f>'Synthèse élèves CM2_ecole'!F49</f>
      </c>
      <c r="D54" s="100">
        <f>'Synthèse élèves CM2_ecole'!G49</f>
      </c>
      <c r="E54" s="100">
        <f>'Synthèse élèves CM2_ecole'!H49</f>
      </c>
      <c r="F54" s="100">
        <f>'Synthèse élèves CM2_ecole'!I49</f>
      </c>
      <c r="G54" s="100">
        <f>'Synthèse élèves CM2_ecole'!J49</f>
      </c>
      <c r="H54" s="100">
        <f>'Synthèse élèves CM2_ecole'!K49</f>
      </c>
      <c r="I54" s="100">
        <f>'Synthèse élèves CM2_ecole'!L49</f>
      </c>
      <c r="J54" s="100">
        <f>'Synthèse élèves CM2_ecole'!M49</f>
      </c>
    </row>
    <row r="55" spans="1:10" s="33" customFormat="1" ht="15" customHeight="1">
      <c r="A55" s="100">
        <f>'Synthèse élèves CM2_ecole'!D50</f>
      </c>
      <c r="B55" s="100">
        <f>'Synthèse élèves CM2_ecole'!E50</f>
      </c>
      <c r="C55" s="100">
        <f>'Synthèse élèves CM2_ecole'!F50</f>
      </c>
      <c r="D55" s="100">
        <f>'Synthèse élèves CM2_ecole'!G50</f>
      </c>
      <c r="E55" s="100">
        <f>'Synthèse élèves CM2_ecole'!H50</f>
      </c>
      <c r="F55" s="100">
        <f>'Synthèse élèves CM2_ecole'!I50</f>
      </c>
      <c r="G55" s="100">
        <f>'Synthèse élèves CM2_ecole'!J50</f>
      </c>
      <c r="H55" s="100">
        <f>'Synthèse élèves CM2_ecole'!K50</f>
      </c>
      <c r="I55" s="100">
        <f>'Synthèse élèves CM2_ecole'!L50</f>
      </c>
      <c r="J55" s="100">
        <f>'Synthèse élèves CM2_ecole'!M50</f>
      </c>
    </row>
    <row r="56" spans="1:10" s="33" customFormat="1" ht="15" customHeight="1">
      <c r="A56" s="100">
        <f>'Synthèse élèves CM2_ecole'!D51</f>
      </c>
      <c r="B56" s="100">
        <f>'Synthèse élèves CM2_ecole'!E51</f>
      </c>
      <c r="C56" s="100">
        <f>'Synthèse élèves CM2_ecole'!F51</f>
      </c>
      <c r="D56" s="100">
        <f>'Synthèse élèves CM2_ecole'!G51</f>
      </c>
      <c r="E56" s="100">
        <f>'Synthèse élèves CM2_ecole'!H51</f>
      </c>
      <c r="F56" s="100">
        <f>'Synthèse élèves CM2_ecole'!I51</f>
      </c>
      <c r="G56" s="100">
        <f>'Synthèse élèves CM2_ecole'!J51</f>
      </c>
      <c r="H56" s="100">
        <f>'Synthèse élèves CM2_ecole'!K51</f>
      </c>
      <c r="I56" s="100">
        <f>'Synthèse élèves CM2_ecole'!L51</f>
      </c>
      <c r="J56" s="100">
        <f>'Synthèse élèves CM2_ecole'!M51</f>
      </c>
    </row>
    <row r="57" spans="1:10" s="33" customFormat="1" ht="15" customHeight="1">
      <c r="A57" s="100">
        <f>'Synthèse élèves CM2_ecole'!D52</f>
      </c>
      <c r="B57" s="100">
        <f>'Synthèse élèves CM2_ecole'!E52</f>
      </c>
      <c r="C57" s="100">
        <f>'Synthèse élèves CM2_ecole'!F52</f>
      </c>
      <c r="D57" s="100">
        <f>'Synthèse élèves CM2_ecole'!G52</f>
      </c>
      <c r="E57" s="100">
        <f>'Synthèse élèves CM2_ecole'!H52</f>
      </c>
      <c r="F57" s="100">
        <f>'Synthèse élèves CM2_ecole'!I52</f>
      </c>
      <c r="G57" s="100">
        <f>'Synthèse élèves CM2_ecole'!J52</f>
      </c>
      <c r="H57" s="100">
        <f>'Synthèse élèves CM2_ecole'!K52</f>
      </c>
      <c r="I57" s="100">
        <f>'Synthèse élèves CM2_ecole'!L52</f>
      </c>
      <c r="J57" s="100">
        <f>'Synthèse élèves CM2_ecole'!M52</f>
      </c>
    </row>
    <row r="58" spans="1:10" s="33" customFormat="1" ht="15" customHeight="1">
      <c r="A58" s="100">
        <f>'Synthèse élèves CM2_ecole'!D53</f>
      </c>
      <c r="B58" s="100">
        <f>'Synthèse élèves CM2_ecole'!E53</f>
      </c>
      <c r="C58" s="100">
        <f>'Synthèse élèves CM2_ecole'!F53</f>
      </c>
      <c r="D58" s="100">
        <f>'Synthèse élèves CM2_ecole'!G53</f>
      </c>
      <c r="E58" s="100">
        <f>'Synthèse élèves CM2_ecole'!H53</f>
      </c>
      <c r="F58" s="100">
        <f>'Synthèse élèves CM2_ecole'!I53</f>
      </c>
      <c r="G58" s="100">
        <f>'Synthèse élèves CM2_ecole'!J53</f>
      </c>
      <c r="H58" s="100">
        <f>'Synthèse élèves CM2_ecole'!K53</f>
      </c>
      <c r="I58" s="100">
        <f>'Synthèse élèves CM2_ecole'!L53</f>
      </c>
      <c r="J58" s="100">
        <f>'Synthèse élèves CM2_ecole'!M53</f>
      </c>
    </row>
    <row r="59" spans="1:10" s="33" customFormat="1" ht="15" customHeight="1">
      <c r="A59" s="100">
        <f>'Synthèse élèves CM2_ecole'!D54</f>
      </c>
      <c r="B59" s="100">
        <f>'Synthèse élèves CM2_ecole'!E54</f>
      </c>
      <c r="C59" s="100">
        <f>'Synthèse élèves CM2_ecole'!F54</f>
      </c>
      <c r="D59" s="100">
        <f>'Synthèse élèves CM2_ecole'!G54</f>
      </c>
      <c r="E59" s="100">
        <f>'Synthèse élèves CM2_ecole'!H54</f>
      </c>
      <c r="F59" s="100">
        <f>'Synthèse élèves CM2_ecole'!I54</f>
      </c>
      <c r="G59" s="100">
        <f>'Synthèse élèves CM2_ecole'!J54</f>
      </c>
      <c r="H59" s="100">
        <f>'Synthèse élèves CM2_ecole'!K54</f>
      </c>
      <c r="I59" s="100">
        <f>'Synthèse élèves CM2_ecole'!L54</f>
      </c>
      <c r="J59" s="100">
        <f>'Synthèse élèves CM2_ecole'!M54</f>
      </c>
    </row>
    <row r="60" spans="1:10" s="33" customFormat="1" ht="15" customHeight="1">
      <c r="A60" s="100">
        <f>'Synthèse élèves CM2_ecole'!D55</f>
      </c>
      <c r="B60" s="100">
        <f>'Synthèse élèves CM2_ecole'!E55</f>
      </c>
      <c r="C60" s="100">
        <f>'Synthèse élèves CM2_ecole'!F55</f>
      </c>
      <c r="D60" s="100">
        <f>'Synthèse élèves CM2_ecole'!G55</f>
      </c>
      <c r="E60" s="100">
        <f>'Synthèse élèves CM2_ecole'!H55</f>
      </c>
      <c r="F60" s="100">
        <f>'Synthèse élèves CM2_ecole'!I55</f>
      </c>
      <c r="G60" s="100">
        <f>'Synthèse élèves CM2_ecole'!J55</f>
      </c>
      <c r="H60" s="100">
        <f>'Synthèse élèves CM2_ecole'!K55</f>
      </c>
      <c r="I60" s="100">
        <f>'Synthèse élèves CM2_ecole'!L55</f>
      </c>
      <c r="J60" s="100">
        <f>'Synthèse élèves CM2_ecole'!M55</f>
      </c>
    </row>
    <row r="61" spans="1:10" s="33" customFormat="1" ht="15" customHeight="1">
      <c r="A61" s="100">
        <f>'Synthèse élèves CM2_ecole'!D56</f>
      </c>
      <c r="B61" s="100">
        <f>'Synthèse élèves CM2_ecole'!E56</f>
      </c>
      <c r="C61" s="100">
        <f>'Synthèse élèves CM2_ecole'!F56</f>
      </c>
      <c r="D61" s="100">
        <f>'Synthèse élèves CM2_ecole'!G56</f>
      </c>
      <c r="E61" s="100">
        <f>'Synthèse élèves CM2_ecole'!H56</f>
      </c>
      <c r="F61" s="100">
        <f>'Synthèse élèves CM2_ecole'!I56</f>
      </c>
      <c r="G61" s="100">
        <f>'Synthèse élèves CM2_ecole'!J56</f>
      </c>
      <c r="H61" s="100">
        <f>'Synthèse élèves CM2_ecole'!K56</f>
      </c>
      <c r="I61" s="100">
        <f>'Synthèse élèves CM2_ecole'!L56</f>
      </c>
      <c r="J61" s="100">
        <f>'Synthèse élèves CM2_ecole'!M56</f>
      </c>
    </row>
    <row r="62" spans="1:10" s="33" customFormat="1" ht="15" customHeight="1">
      <c r="A62" s="100">
        <f>'Synthèse élèves CM2_ecole'!D57</f>
      </c>
      <c r="B62" s="100">
        <f>'Synthèse élèves CM2_ecole'!E57</f>
      </c>
      <c r="C62" s="100">
        <f>'Synthèse élèves CM2_ecole'!F57</f>
      </c>
      <c r="D62" s="100">
        <f>'Synthèse élèves CM2_ecole'!G57</f>
      </c>
      <c r="E62" s="100">
        <f>'Synthèse élèves CM2_ecole'!H57</f>
      </c>
      <c r="F62" s="100">
        <f>'Synthèse élèves CM2_ecole'!I57</f>
      </c>
      <c r="G62" s="100">
        <f>'Synthèse élèves CM2_ecole'!J57</f>
      </c>
      <c r="H62" s="100">
        <f>'Synthèse élèves CM2_ecole'!K57</f>
      </c>
      <c r="I62" s="100">
        <f>'Synthèse élèves CM2_ecole'!L57</f>
      </c>
      <c r="J62" s="100">
        <f>'Synthèse élèves CM2_ecole'!M57</f>
      </c>
    </row>
    <row r="63" spans="1:10" s="33" customFormat="1" ht="15" customHeight="1">
      <c r="A63" s="100">
        <f>'Synthèse élèves CM2_ecole'!D58</f>
      </c>
      <c r="B63" s="100">
        <f>'Synthèse élèves CM2_ecole'!E58</f>
      </c>
      <c r="C63" s="100">
        <f>'Synthèse élèves CM2_ecole'!F58</f>
      </c>
      <c r="D63" s="100">
        <f>'Synthèse élèves CM2_ecole'!G58</f>
      </c>
      <c r="E63" s="100">
        <f>'Synthèse élèves CM2_ecole'!H58</f>
      </c>
      <c r="F63" s="100">
        <f>'Synthèse élèves CM2_ecole'!I58</f>
      </c>
      <c r="G63" s="100">
        <f>'Synthèse élèves CM2_ecole'!J58</f>
      </c>
      <c r="H63" s="100">
        <f>'Synthèse élèves CM2_ecole'!K58</f>
      </c>
      <c r="I63" s="100">
        <f>'Synthèse élèves CM2_ecole'!L58</f>
      </c>
      <c r="J63" s="100">
        <f>'Synthèse élèves CM2_ecole'!M58</f>
      </c>
    </row>
    <row r="64" spans="1:10" s="33" customFormat="1" ht="15" customHeight="1">
      <c r="A64" s="100">
        <f>'Synthèse élèves CM2_ecole'!D59</f>
      </c>
      <c r="B64" s="100">
        <f>'Synthèse élèves CM2_ecole'!E59</f>
      </c>
      <c r="C64" s="100">
        <f>'Synthèse élèves CM2_ecole'!F59</f>
      </c>
      <c r="D64" s="100">
        <f>'Synthèse élèves CM2_ecole'!G59</f>
      </c>
      <c r="E64" s="100">
        <f>'Synthèse élèves CM2_ecole'!H59</f>
      </c>
      <c r="F64" s="100">
        <f>'Synthèse élèves CM2_ecole'!I59</f>
      </c>
      <c r="G64" s="100">
        <f>'Synthèse élèves CM2_ecole'!J59</f>
      </c>
      <c r="H64" s="100">
        <f>'Synthèse élèves CM2_ecole'!K59</f>
      </c>
      <c r="I64" s="100">
        <f>'Synthèse élèves CM2_ecole'!L59</f>
      </c>
      <c r="J64" s="100">
        <f>'Synthèse élèves CM2_ecole'!M59</f>
      </c>
    </row>
    <row r="65" spans="1:10" s="33" customFormat="1" ht="15" customHeight="1">
      <c r="A65" s="100">
        <f>'Synthèse élèves CM2_ecole'!D60</f>
      </c>
      <c r="B65" s="100">
        <f>'Synthèse élèves CM2_ecole'!E60</f>
      </c>
      <c r="C65" s="100">
        <f>'Synthèse élèves CM2_ecole'!F60</f>
      </c>
      <c r="D65" s="100">
        <f>'Synthèse élèves CM2_ecole'!G60</f>
      </c>
      <c r="E65" s="100">
        <f>'Synthèse élèves CM2_ecole'!H60</f>
      </c>
      <c r="F65" s="100">
        <f>'Synthèse élèves CM2_ecole'!I60</f>
      </c>
      <c r="G65" s="100">
        <f>'Synthèse élèves CM2_ecole'!J60</f>
      </c>
      <c r="H65" s="100">
        <f>'Synthèse élèves CM2_ecole'!K60</f>
      </c>
      <c r="I65" s="100">
        <f>'Synthèse élèves CM2_ecole'!L60</f>
      </c>
      <c r="J65" s="100">
        <f>'Synthèse élèves CM2_ecole'!M60</f>
      </c>
    </row>
    <row r="66" spans="1:10" s="33" customFormat="1" ht="15" customHeight="1">
      <c r="A66" s="100">
        <f>'Synthèse élèves CM2_ecole'!D61</f>
      </c>
      <c r="B66" s="100">
        <f>'Synthèse élèves CM2_ecole'!E61</f>
      </c>
      <c r="C66" s="100">
        <f>'Synthèse élèves CM2_ecole'!F61</f>
      </c>
      <c r="D66" s="100">
        <f>'Synthèse élèves CM2_ecole'!G61</f>
      </c>
      <c r="E66" s="100">
        <f>'Synthèse élèves CM2_ecole'!H61</f>
      </c>
      <c r="F66" s="100">
        <f>'Synthèse élèves CM2_ecole'!I61</f>
      </c>
      <c r="G66" s="100">
        <f>'Synthèse élèves CM2_ecole'!J61</f>
      </c>
      <c r="H66" s="100">
        <f>'Synthèse élèves CM2_ecole'!K61</f>
      </c>
      <c r="I66" s="100">
        <f>'Synthèse élèves CM2_ecole'!L61</f>
      </c>
      <c r="J66" s="100">
        <f>'Synthèse élèves CM2_ecole'!M61</f>
      </c>
    </row>
    <row r="67" spans="1:10" s="33" customFormat="1" ht="15" customHeight="1">
      <c r="A67" s="100">
        <f>'Synthèse élèves CM2_ecole'!D62</f>
      </c>
      <c r="B67" s="100">
        <f>'Synthèse élèves CM2_ecole'!E62</f>
      </c>
      <c r="C67" s="100">
        <f>'Synthèse élèves CM2_ecole'!F62</f>
      </c>
      <c r="D67" s="100">
        <f>'Synthèse élèves CM2_ecole'!G62</f>
      </c>
      <c r="E67" s="100">
        <f>'Synthèse élèves CM2_ecole'!H62</f>
      </c>
      <c r="F67" s="100">
        <f>'Synthèse élèves CM2_ecole'!I62</f>
      </c>
      <c r="G67" s="100">
        <f>'Synthèse élèves CM2_ecole'!J62</f>
      </c>
      <c r="H67" s="100">
        <f>'Synthèse élèves CM2_ecole'!K62</f>
      </c>
      <c r="I67" s="100">
        <f>'Synthèse élèves CM2_ecole'!L62</f>
      </c>
      <c r="J67" s="100">
        <f>'Synthèse élèves CM2_ecole'!M62</f>
      </c>
    </row>
    <row r="68" spans="1:10" s="33" customFormat="1" ht="15" customHeight="1">
      <c r="A68" s="100">
        <f>'Synthèse élèves CM2_ecole'!D63</f>
      </c>
      <c r="B68" s="100">
        <f>'Synthèse élèves CM2_ecole'!E63</f>
      </c>
      <c r="C68" s="100">
        <f>'Synthèse élèves CM2_ecole'!F63</f>
      </c>
      <c r="D68" s="100">
        <f>'Synthèse élèves CM2_ecole'!G63</f>
      </c>
      <c r="E68" s="100">
        <f>'Synthèse élèves CM2_ecole'!H63</f>
      </c>
      <c r="F68" s="100">
        <f>'Synthèse élèves CM2_ecole'!I63</f>
      </c>
      <c r="G68" s="100">
        <f>'Synthèse élèves CM2_ecole'!J63</f>
      </c>
      <c r="H68" s="100">
        <f>'Synthèse élèves CM2_ecole'!K63</f>
      </c>
      <c r="I68" s="100">
        <f>'Synthèse élèves CM2_ecole'!L63</f>
      </c>
      <c r="J68" s="100">
        <f>'Synthèse élèves CM2_ecole'!M63</f>
      </c>
    </row>
    <row r="69" spans="1:10" s="33" customFormat="1" ht="15" customHeight="1">
      <c r="A69" s="100">
        <f>'Synthèse élèves CM2_ecole'!D64</f>
      </c>
      <c r="B69" s="100">
        <f>'Synthèse élèves CM2_ecole'!E64</f>
      </c>
      <c r="C69" s="100">
        <f>'Synthèse élèves CM2_ecole'!F64</f>
      </c>
      <c r="D69" s="100">
        <f>'Synthèse élèves CM2_ecole'!G64</f>
      </c>
      <c r="E69" s="100">
        <f>'Synthèse élèves CM2_ecole'!H64</f>
      </c>
      <c r="F69" s="100">
        <f>'Synthèse élèves CM2_ecole'!I64</f>
      </c>
      <c r="G69" s="100">
        <f>'Synthèse élèves CM2_ecole'!J64</f>
      </c>
      <c r="H69" s="100">
        <f>'Synthèse élèves CM2_ecole'!K64</f>
      </c>
      <c r="I69" s="100">
        <f>'Synthèse élèves CM2_ecole'!L64</f>
      </c>
      <c r="J69" s="100">
        <f>'Synthèse élèves CM2_ecole'!M64</f>
      </c>
    </row>
    <row r="70" spans="1:10" s="33" customFormat="1" ht="15" customHeight="1">
      <c r="A70" s="100">
        <f>'Synthèse élèves CM2_ecole'!D65</f>
      </c>
      <c r="B70" s="100">
        <f>'Synthèse élèves CM2_ecole'!E65</f>
      </c>
      <c r="C70" s="100">
        <f>'Synthèse élèves CM2_ecole'!F65</f>
      </c>
      <c r="D70" s="100">
        <f>'Synthèse élèves CM2_ecole'!G65</f>
      </c>
      <c r="E70" s="100">
        <f>'Synthèse élèves CM2_ecole'!H65</f>
      </c>
      <c r="F70" s="100">
        <f>'Synthèse élèves CM2_ecole'!I65</f>
      </c>
      <c r="G70" s="100">
        <f>'Synthèse élèves CM2_ecole'!J65</f>
      </c>
      <c r="H70" s="100">
        <f>'Synthèse élèves CM2_ecole'!K65</f>
      </c>
      <c r="I70" s="100">
        <f>'Synthèse élèves CM2_ecole'!L65</f>
      </c>
      <c r="J70" s="100">
        <f>'Synthèse élèves CM2_ecole'!M65</f>
      </c>
    </row>
    <row r="71" spans="1:10" s="33" customFormat="1" ht="15" customHeight="1">
      <c r="A71" s="100">
        <f>'Synthèse élèves CM2_ecole'!D66</f>
      </c>
      <c r="B71" s="100">
        <f>'Synthèse élèves CM2_ecole'!E66</f>
      </c>
      <c r="C71" s="100">
        <f>'Synthèse élèves CM2_ecole'!F66</f>
      </c>
      <c r="D71" s="100">
        <f>'Synthèse élèves CM2_ecole'!G66</f>
      </c>
      <c r="E71" s="100">
        <f>'Synthèse élèves CM2_ecole'!H66</f>
      </c>
      <c r="F71" s="100">
        <f>'Synthèse élèves CM2_ecole'!I66</f>
      </c>
      <c r="G71" s="100">
        <f>'Synthèse élèves CM2_ecole'!J66</f>
      </c>
      <c r="H71" s="100">
        <f>'Synthèse élèves CM2_ecole'!K66</f>
      </c>
      <c r="I71" s="100">
        <f>'Synthèse élèves CM2_ecole'!L66</f>
      </c>
      <c r="J71" s="100">
        <f>'Synthèse élèves CM2_ecole'!M66</f>
      </c>
    </row>
    <row r="72" spans="1:10" s="33" customFormat="1" ht="15" customHeight="1">
      <c r="A72" s="100">
        <f>'Synthèse élèves CM2_ecole'!D67</f>
      </c>
      <c r="B72" s="100">
        <f>'Synthèse élèves CM2_ecole'!E67</f>
      </c>
      <c r="C72" s="100">
        <f>'Synthèse élèves CM2_ecole'!F67</f>
      </c>
      <c r="D72" s="100">
        <f>'Synthèse élèves CM2_ecole'!G67</f>
      </c>
      <c r="E72" s="100">
        <f>'Synthèse élèves CM2_ecole'!H67</f>
      </c>
      <c r="F72" s="100">
        <f>'Synthèse élèves CM2_ecole'!I67</f>
      </c>
      <c r="G72" s="100">
        <f>'Synthèse élèves CM2_ecole'!J67</f>
      </c>
      <c r="H72" s="100">
        <f>'Synthèse élèves CM2_ecole'!K67</f>
      </c>
      <c r="I72" s="100">
        <f>'Synthèse élèves CM2_ecole'!L67</f>
      </c>
      <c r="J72" s="100">
        <f>'Synthèse élèves CM2_ecole'!M67</f>
      </c>
    </row>
    <row r="73" spans="1:10" s="33" customFormat="1" ht="15" customHeight="1">
      <c r="A73" s="100">
        <f>'Synthèse élèves CM2_ecole'!D68</f>
      </c>
      <c r="B73" s="100">
        <f>'Synthèse élèves CM2_ecole'!E68</f>
      </c>
      <c r="C73" s="100">
        <f>'Synthèse élèves CM2_ecole'!F68</f>
      </c>
      <c r="D73" s="100">
        <f>'Synthèse élèves CM2_ecole'!G68</f>
      </c>
      <c r="E73" s="100">
        <f>'Synthèse élèves CM2_ecole'!H68</f>
      </c>
      <c r="F73" s="100">
        <f>'Synthèse élèves CM2_ecole'!I68</f>
      </c>
      <c r="G73" s="100">
        <f>'Synthèse élèves CM2_ecole'!J68</f>
      </c>
      <c r="H73" s="100">
        <f>'Synthèse élèves CM2_ecole'!K68</f>
      </c>
      <c r="I73" s="100">
        <f>'Synthèse élèves CM2_ecole'!L68</f>
      </c>
      <c r="J73" s="100">
        <f>'Synthèse élèves CM2_ecole'!M68</f>
      </c>
    </row>
    <row r="74" spans="1:10" s="33" customFormat="1" ht="15" customHeight="1">
      <c r="A74" s="100">
        <f>'Synthèse élèves CM2_ecole'!D69</f>
      </c>
      <c r="B74" s="100">
        <f>'Synthèse élèves CM2_ecole'!E69</f>
      </c>
      <c r="C74" s="100">
        <f>'Synthèse élèves CM2_ecole'!F69</f>
      </c>
      <c r="D74" s="100">
        <f>'Synthèse élèves CM2_ecole'!G69</f>
      </c>
      <c r="E74" s="100">
        <f>'Synthèse élèves CM2_ecole'!H69</f>
      </c>
      <c r="F74" s="100">
        <f>'Synthèse élèves CM2_ecole'!I69</f>
      </c>
      <c r="G74" s="100">
        <f>'Synthèse élèves CM2_ecole'!J69</f>
      </c>
      <c r="H74" s="100">
        <f>'Synthèse élèves CM2_ecole'!K69</f>
      </c>
      <c r="I74" s="100">
        <f>'Synthèse élèves CM2_ecole'!L69</f>
      </c>
      <c r="J74" s="100">
        <f>'Synthèse élèves CM2_ecole'!M69</f>
      </c>
    </row>
    <row r="75" spans="1:10" s="33" customFormat="1" ht="15" customHeight="1">
      <c r="A75" s="100">
        <f>'Synthèse élèves CM2_ecole'!D70</f>
      </c>
      <c r="B75" s="100">
        <f>'Synthèse élèves CM2_ecole'!E70</f>
      </c>
      <c r="C75" s="100">
        <f>'Synthèse élèves CM2_ecole'!F70</f>
      </c>
      <c r="D75" s="100">
        <f>'Synthèse élèves CM2_ecole'!G70</f>
      </c>
      <c r="E75" s="100">
        <f>'Synthèse élèves CM2_ecole'!H70</f>
      </c>
      <c r="F75" s="100">
        <f>'Synthèse élèves CM2_ecole'!I70</f>
      </c>
      <c r="G75" s="100">
        <f>'Synthèse élèves CM2_ecole'!J70</f>
      </c>
      <c r="H75" s="100">
        <f>'Synthèse élèves CM2_ecole'!K70</f>
      </c>
      <c r="I75" s="100">
        <f>'Synthèse élèves CM2_ecole'!L70</f>
      </c>
      <c r="J75" s="100">
        <f>'Synthèse élèves CM2_ecole'!M70</f>
      </c>
    </row>
    <row r="76" spans="1:10" s="33" customFormat="1" ht="15" customHeight="1">
      <c r="A76" s="100">
        <f>'Synthèse élèves CM2_ecole'!D71</f>
      </c>
      <c r="B76" s="100">
        <f>'Synthèse élèves CM2_ecole'!E71</f>
      </c>
      <c r="C76" s="100">
        <f>'Synthèse élèves CM2_ecole'!F71</f>
      </c>
      <c r="D76" s="100">
        <f>'Synthèse élèves CM2_ecole'!G71</f>
      </c>
      <c r="E76" s="100">
        <f>'Synthèse élèves CM2_ecole'!H71</f>
      </c>
      <c r="F76" s="100">
        <f>'Synthèse élèves CM2_ecole'!I71</f>
      </c>
      <c r="G76" s="100">
        <f>'Synthèse élèves CM2_ecole'!J71</f>
      </c>
      <c r="H76" s="100">
        <f>'Synthèse élèves CM2_ecole'!K71</f>
      </c>
      <c r="I76" s="100">
        <f>'Synthèse élèves CM2_ecole'!L71</f>
      </c>
      <c r="J76" s="100">
        <f>'Synthèse élèves CM2_ecole'!M71</f>
      </c>
    </row>
    <row r="77" spans="1:10" s="33" customFormat="1" ht="15" customHeight="1">
      <c r="A77" s="100">
        <f>'Synthèse élèves CM2_ecole'!D72</f>
      </c>
      <c r="B77" s="100">
        <f>'Synthèse élèves CM2_ecole'!E72</f>
      </c>
      <c r="C77" s="100">
        <f>'Synthèse élèves CM2_ecole'!F72</f>
      </c>
      <c r="D77" s="100">
        <f>'Synthèse élèves CM2_ecole'!G72</f>
      </c>
      <c r="E77" s="100">
        <f>'Synthèse élèves CM2_ecole'!H72</f>
      </c>
      <c r="F77" s="100">
        <f>'Synthèse élèves CM2_ecole'!I72</f>
      </c>
      <c r="G77" s="100">
        <f>'Synthèse élèves CM2_ecole'!J72</f>
      </c>
      <c r="H77" s="100">
        <f>'Synthèse élèves CM2_ecole'!K72</f>
      </c>
      <c r="I77" s="100">
        <f>'Synthèse élèves CM2_ecole'!L72</f>
      </c>
      <c r="J77" s="100">
        <f>'Synthèse élèves CM2_ecole'!M72</f>
      </c>
    </row>
    <row r="78" spans="1:10" s="33" customFormat="1" ht="15" customHeight="1">
      <c r="A78" s="100">
        <f>'Synthèse élèves CM2_ecole'!D73</f>
      </c>
      <c r="B78" s="100">
        <f>'Synthèse élèves CM2_ecole'!E73</f>
      </c>
      <c r="C78" s="100">
        <f>'Synthèse élèves CM2_ecole'!F73</f>
      </c>
      <c r="D78" s="100">
        <f>'Synthèse élèves CM2_ecole'!G73</f>
      </c>
      <c r="E78" s="100">
        <f>'Synthèse élèves CM2_ecole'!H73</f>
      </c>
      <c r="F78" s="100">
        <f>'Synthèse élèves CM2_ecole'!I73</f>
      </c>
      <c r="G78" s="100">
        <f>'Synthèse élèves CM2_ecole'!J73</f>
      </c>
      <c r="H78" s="100">
        <f>'Synthèse élèves CM2_ecole'!K73</f>
      </c>
      <c r="I78" s="100">
        <f>'Synthèse élèves CM2_ecole'!L73</f>
      </c>
      <c r="J78" s="100">
        <f>'Synthèse élèves CM2_ecole'!M73</f>
      </c>
    </row>
    <row r="79" spans="1:10" s="33" customFormat="1" ht="15" customHeight="1">
      <c r="A79" s="100">
        <f>'Synthèse élèves CM2_ecole'!D74</f>
      </c>
      <c r="B79" s="100">
        <f>'Synthèse élèves CM2_ecole'!E74</f>
      </c>
      <c r="C79" s="100">
        <f>'Synthèse élèves CM2_ecole'!F74</f>
      </c>
      <c r="D79" s="100">
        <f>'Synthèse élèves CM2_ecole'!G74</f>
      </c>
      <c r="E79" s="100">
        <f>'Synthèse élèves CM2_ecole'!H74</f>
      </c>
      <c r="F79" s="100">
        <f>'Synthèse élèves CM2_ecole'!I74</f>
      </c>
      <c r="G79" s="100">
        <f>'Synthèse élèves CM2_ecole'!J74</f>
      </c>
      <c r="H79" s="100">
        <f>'Synthèse élèves CM2_ecole'!K74</f>
      </c>
      <c r="I79" s="100">
        <f>'Synthèse élèves CM2_ecole'!L74</f>
      </c>
      <c r="J79" s="100">
        <f>'Synthèse élèves CM2_ecole'!M74</f>
      </c>
    </row>
    <row r="80" spans="1:10" s="33" customFormat="1" ht="15" customHeight="1">
      <c r="A80" s="100">
        <f>'Synthèse élèves CM2_ecole'!D75</f>
      </c>
      <c r="B80" s="100">
        <f>'Synthèse élèves CM2_ecole'!E75</f>
      </c>
      <c r="C80" s="100">
        <f>'Synthèse élèves CM2_ecole'!F75</f>
      </c>
      <c r="D80" s="100">
        <f>'Synthèse élèves CM2_ecole'!G75</f>
      </c>
      <c r="E80" s="100">
        <f>'Synthèse élèves CM2_ecole'!H75</f>
      </c>
      <c r="F80" s="100">
        <f>'Synthèse élèves CM2_ecole'!I75</f>
      </c>
      <c r="G80" s="100">
        <f>'Synthèse élèves CM2_ecole'!J75</f>
      </c>
      <c r="H80" s="100">
        <f>'Synthèse élèves CM2_ecole'!K75</f>
      </c>
      <c r="I80" s="100">
        <f>'Synthèse élèves CM2_ecole'!L75</f>
      </c>
      <c r="J80" s="100">
        <f>'Synthèse élèves CM2_ecole'!M75</f>
      </c>
    </row>
    <row r="81" spans="1:10" s="33" customFormat="1" ht="15" customHeight="1">
      <c r="A81" s="100">
        <f>'Synthèse élèves CM2_ecole'!D76</f>
      </c>
      <c r="B81" s="100">
        <f>'Synthèse élèves CM2_ecole'!E76</f>
      </c>
      <c r="C81" s="100">
        <f>'Synthèse élèves CM2_ecole'!F76</f>
      </c>
      <c r="D81" s="100">
        <f>'Synthèse élèves CM2_ecole'!G76</f>
      </c>
      <c r="E81" s="100">
        <f>'Synthèse élèves CM2_ecole'!H76</f>
      </c>
      <c r="F81" s="100">
        <f>'Synthèse élèves CM2_ecole'!I76</f>
      </c>
      <c r="G81" s="100">
        <f>'Synthèse élèves CM2_ecole'!J76</f>
      </c>
      <c r="H81" s="100">
        <f>'Synthèse élèves CM2_ecole'!K76</f>
      </c>
      <c r="I81" s="100">
        <f>'Synthèse élèves CM2_ecole'!L76</f>
      </c>
      <c r="J81" s="100">
        <f>'Synthèse élèves CM2_ecole'!M76</f>
      </c>
    </row>
    <row r="82" spans="1:10" s="33" customFormat="1" ht="15" customHeight="1">
      <c r="A82" s="100">
        <f>'Synthèse élèves CM2_ecole'!D77</f>
      </c>
      <c r="B82" s="100">
        <f>'Synthèse élèves CM2_ecole'!E77</f>
      </c>
      <c r="C82" s="100">
        <f>'Synthèse élèves CM2_ecole'!F77</f>
      </c>
      <c r="D82" s="100">
        <f>'Synthèse élèves CM2_ecole'!G77</f>
      </c>
      <c r="E82" s="100">
        <f>'Synthèse élèves CM2_ecole'!H77</f>
      </c>
      <c r="F82" s="100">
        <f>'Synthèse élèves CM2_ecole'!I77</f>
      </c>
      <c r="G82" s="100">
        <f>'Synthèse élèves CM2_ecole'!J77</f>
      </c>
      <c r="H82" s="100">
        <f>'Synthèse élèves CM2_ecole'!K77</f>
      </c>
      <c r="I82" s="100">
        <f>'Synthèse élèves CM2_ecole'!L77</f>
      </c>
      <c r="J82" s="100">
        <f>'Synthèse élèves CM2_ecole'!M77</f>
      </c>
    </row>
    <row r="83" spans="1:10" s="33" customFormat="1" ht="15" customHeight="1">
      <c r="A83" s="100">
        <f>'Synthèse élèves CM2_ecole'!D78</f>
      </c>
      <c r="B83" s="100">
        <f>'Synthèse élèves CM2_ecole'!E78</f>
      </c>
      <c r="C83" s="100">
        <f>'Synthèse élèves CM2_ecole'!F78</f>
      </c>
      <c r="D83" s="100">
        <f>'Synthèse élèves CM2_ecole'!G78</f>
      </c>
      <c r="E83" s="100">
        <f>'Synthèse élèves CM2_ecole'!H78</f>
      </c>
      <c r="F83" s="100">
        <f>'Synthèse élèves CM2_ecole'!I78</f>
      </c>
      <c r="G83" s="100">
        <f>'Synthèse élèves CM2_ecole'!J78</f>
      </c>
      <c r="H83" s="100">
        <f>'Synthèse élèves CM2_ecole'!K78</f>
      </c>
      <c r="I83" s="100">
        <f>'Synthèse élèves CM2_ecole'!L78</f>
      </c>
      <c r="J83" s="100">
        <f>'Synthèse élèves CM2_ecole'!M78</f>
      </c>
    </row>
    <row r="84" spans="1:10" s="33" customFormat="1" ht="15" customHeight="1">
      <c r="A84" s="100">
        <f>'Synthèse élèves CM2_ecole'!D79</f>
      </c>
      <c r="B84" s="100">
        <f>'Synthèse élèves CM2_ecole'!E79</f>
      </c>
      <c r="C84" s="100">
        <f>'Synthèse élèves CM2_ecole'!F79</f>
      </c>
      <c r="D84" s="100">
        <f>'Synthèse élèves CM2_ecole'!G79</f>
      </c>
      <c r="E84" s="100">
        <f>'Synthèse élèves CM2_ecole'!H79</f>
      </c>
      <c r="F84" s="100">
        <f>'Synthèse élèves CM2_ecole'!I79</f>
      </c>
      <c r="G84" s="100">
        <f>'Synthèse élèves CM2_ecole'!J79</f>
      </c>
      <c r="H84" s="100">
        <f>'Synthèse élèves CM2_ecole'!K79</f>
      </c>
      <c r="I84" s="100">
        <f>'Synthèse élèves CM2_ecole'!L79</f>
      </c>
      <c r="J84" s="100">
        <f>'Synthèse élèves CM2_ecole'!M79</f>
      </c>
    </row>
    <row r="85" spans="1:10" s="33" customFormat="1" ht="15" customHeight="1">
      <c r="A85" s="100">
        <f>'Synthèse élèves CM2_ecole'!D80</f>
      </c>
      <c r="B85" s="100">
        <f>'Synthèse élèves CM2_ecole'!E80</f>
      </c>
      <c r="C85" s="100">
        <f>'Synthèse élèves CM2_ecole'!F80</f>
      </c>
      <c r="D85" s="100">
        <f>'Synthèse élèves CM2_ecole'!G80</f>
      </c>
      <c r="E85" s="100">
        <f>'Synthèse élèves CM2_ecole'!H80</f>
      </c>
      <c r="F85" s="100">
        <f>'Synthèse élèves CM2_ecole'!I80</f>
      </c>
      <c r="G85" s="100">
        <f>'Synthèse élèves CM2_ecole'!J80</f>
      </c>
      <c r="H85" s="100">
        <f>'Synthèse élèves CM2_ecole'!K80</f>
      </c>
      <c r="I85" s="100">
        <f>'Synthèse élèves CM2_ecole'!L80</f>
      </c>
      <c r="J85" s="100">
        <f>'Synthèse élèves CM2_ecole'!M80</f>
      </c>
    </row>
    <row r="86" spans="1:10" s="33" customFormat="1" ht="15" customHeight="1">
      <c r="A86" s="100">
        <f>'Synthèse élèves CM2_ecole'!D81</f>
      </c>
      <c r="B86" s="100">
        <f>'Synthèse élèves CM2_ecole'!E81</f>
      </c>
      <c r="C86" s="100">
        <f>'Synthèse élèves CM2_ecole'!F81</f>
      </c>
      <c r="D86" s="100">
        <f>'Synthèse élèves CM2_ecole'!G81</f>
      </c>
      <c r="E86" s="100">
        <f>'Synthèse élèves CM2_ecole'!H81</f>
      </c>
      <c r="F86" s="100">
        <f>'Synthèse élèves CM2_ecole'!I81</f>
      </c>
      <c r="G86" s="100">
        <f>'Synthèse élèves CM2_ecole'!J81</f>
      </c>
      <c r="H86" s="100">
        <f>'Synthèse élèves CM2_ecole'!K81</f>
      </c>
      <c r="I86" s="100">
        <f>'Synthèse élèves CM2_ecole'!L81</f>
      </c>
      <c r="J86" s="100">
        <f>'Synthèse élèves CM2_ecole'!M81</f>
      </c>
    </row>
    <row r="87" spans="1:10" s="33" customFormat="1" ht="15" customHeight="1">
      <c r="A87" s="100">
        <f>'Synthèse élèves CM2_ecole'!D82</f>
      </c>
      <c r="B87" s="100">
        <f>'Synthèse élèves CM2_ecole'!E82</f>
      </c>
      <c r="C87" s="100">
        <f>'Synthèse élèves CM2_ecole'!F82</f>
      </c>
      <c r="D87" s="100">
        <f>'Synthèse élèves CM2_ecole'!G82</f>
      </c>
      <c r="E87" s="100">
        <f>'Synthèse élèves CM2_ecole'!H82</f>
      </c>
      <c r="F87" s="100">
        <f>'Synthèse élèves CM2_ecole'!I82</f>
      </c>
      <c r="G87" s="100">
        <f>'Synthèse élèves CM2_ecole'!J82</f>
      </c>
      <c r="H87" s="100">
        <f>'Synthèse élèves CM2_ecole'!K82</f>
      </c>
      <c r="I87" s="100">
        <f>'Synthèse élèves CM2_ecole'!L82</f>
      </c>
      <c r="J87" s="100">
        <f>'Synthèse élèves CM2_ecole'!M82</f>
      </c>
    </row>
    <row r="88" spans="1:10" s="33" customFormat="1" ht="15" customHeight="1">
      <c r="A88" s="100">
        <f>'Synthèse élèves CM2_ecole'!D83</f>
      </c>
      <c r="B88" s="100">
        <f>'Synthèse élèves CM2_ecole'!E83</f>
      </c>
      <c r="C88" s="100">
        <f>'Synthèse élèves CM2_ecole'!F83</f>
      </c>
      <c r="D88" s="100">
        <f>'Synthèse élèves CM2_ecole'!G83</f>
      </c>
      <c r="E88" s="100">
        <f>'Synthèse élèves CM2_ecole'!H83</f>
      </c>
      <c r="F88" s="100">
        <f>'Synthèse élèves CM2_ecole'!I83</f>
      </c>
      <c r="G88" s="100">
        <f>'Synthèse élèves CM2_ecole'!J83</f>
      </c>
      <c r="H88" s="100">
        <f>'Synthèse élèves CM2_ecole'!K83</f>
      </c>
      <c r="I88" s="100">
        <f>'Synthèse élèves CM2_ecole'!L83</f>
      </c>
      <c r="J88" s="100">
        <f>'Synthèse élèves CM2_ecole'!M83</f>
      </c>
    </row>
    <row r="89" spans="1:10" s="33" customFormat="1" ht="15" customHeight="1">
      <c r="A89" s="100">
        <f>'Synthèse élèves CM2_ecole'!D84</f>
      </c>
      <c r="B89" s="100">
        <f>'Synthèse élèves CM2_ecole'!E84</f>
      </c>
      <c r="C89" s="100">
        <f>'Synthèse élèves CM2_ecole'!F84</f>
      </c>
      <c r="D89" s="100">
        <f>'Synthèse élèves CM2_ecole'!G84</f>
      </c>
      <c r="E89" s="100">
        <f>'Synthèse élèves CM2_ecole'!H84</f>
      </c>
      <c r="F89" s="100">
        <f>'Synthèse élèves CM2_ecole'!I84</f>
      </c>
      <c r="G89" s="100">
        <f>'Synthèse élèves CM2_ecole'!J84</f>
      </c>
      <c r="H89" s="100">
        <f>'Synthèse élèves CM2_ecole'!K84</f>
      </c>
      <c r="I89" s="100">
        <f>'Synthèse élèves CM2_ecole'!L84</f>
      </c>
      <c r="J89" s="100">
        <f>'Synthèse élèves CM2_ecole'!M84</f>
      </c>
    </row>
    <row r="90" spans="1:10" s="33" customFormat="1" ht="15" customHeight="1">
      <c r="A90" s="100">
        <f>'Synthèse élèves CM2_ecole'!D85</f>
      </c>
      <c r="B90" s="100">
        <f>'Synthèse élèves CM2_ecole'!E85</f>
      </c>
      <c r="C90" s="100">
        <f>'Synthèse élèves CM2_ecole'!F85</f>
      </c>
      <c r="D90" s="100">
        <f>'Synthèse élèves CM2_ecole'!G85</f>
      </c>
      <c r="E90" s="100">
        <f>'Synthèse élèves CM2_ecole'!H85</f>
      </c>
      <c r="F90" s="100">
        <f>'Synthèse élèves CM2_ecole'!I85</f>
      </c>
      <c r="G90" s="100">
        <f>'Synthèse élèves CM2_ecole'!J85</f>
      </c>
      <c r="H90" s="100">
        <f>'Synthèse élèves CM2_ecole'!K85</f>
      </c>
      <c r="I90" s="100">
        <f>'Synthèse élèves CM2_ecole'!L85</f>
      </c>
      <c r="J90" s="100">
        <f>'Synthèse élèves CM2_ecole'!M85</f>
      </c>
    </row>
    <row r="91" spans="1:10" s="33" customFormat="1" ht="15" customHeight="1">
      <c r="A91" s="100">
        <f>'Synthèse élèves CM2_ecole'!D86</f>
      </c>
      <c r="B91" s="100">
        <f>'Synthèse élèves CM2_ecole'!E86</f>
      </c>
      <c r="C91" s="100">
        <f>'Synthèse élèves CM2_ecole'!F86</f>
      </c>
      <c r="D91" s="100">
        <f>'Synthèse élèves CM2_ecole'!G86</f>
      </c>
      <c r="E91" s="100">
        <f>'Synthèse élèves CM2_ecole'!H86</f>
      </c>
      <c r="F91" s="100">
        <f>'Synthèse élèves CM2_ecole'!I86</f>
      </c>
      <c r="G91" s="100">
        <f>'Synthèse élèves CM2_ecole'!J86</f>
      </c>
      <c r="H91" s="100">
        <f>'Synthèse élèves CM2_ecole'!K86</f>
      </c>
      <c r="I91" s="100">
        <f>'Synthèse élèves CM2_ecole'!L86</f>
      </c>
      <c r="J91" s="100">
        <f>'Synthèse élèves CM2_ecole'!M86</f>
      </c>
    </row>
    <row r="92" spans="1:10" s="33" customFormat="1" ht="15" customHeight="1">
      <c r="A92" s="100">
        <f>'Synthèse élèves CM2_ecole'!D87</f>
      </c>
      <c r="B92" s="100">
        <f>'Synthèse élèves CM2_ecole'!E87</f>
      </c>
      <c r="C92" s="100">
        <f>'Synthèse élèves CM2_ecole'!F87</f>
      </c>
      <c r="D92" s="100">
        <f>'Synthèse élèves CM2_ecole'!G87</f>
      </c>
      <c r="E92" s="100">
        <f>'Synthèse élèves CM2_ecole'!H87</f>
      </c>
      <c r="F92" s="100">
        <f>'Synthèse élèves CM2_ecole'!I87</f>
      </c>
      <c r="G92" s="100">
        <f>'Synthèse élèves CM2_ecole'!J87</f>
      </c>
      <c r="H92" s="100">
        <f>'Synthèse élèves CM2_ecole'!K87</f>
      </c>
      <c r="I92" s="100">
        <f>'Synthèse élèves CM2_ecole'!L87</f>
      </c>
      <c r="J92" s="100">
        <f>'Synthèse élèves CM2_ecole'!M87</f>
      </c>
    </row>
    <row r="93" spans="1:10" s="33" customFormat="1" ht="15" customHeight="1">
      <c r="A93" s="100">
        <f>'Synthèse élèves CM2_ecole'!D88</f>
      </c>
      <c r="B93" s="100">
        <f>'Synthèse élèves CM2_ecole'!E88</f>
      </c>
      <c r="C93" s="100">
        <f>'Synthèse élèves CM2_ecole'!F88</f>
      </c>
      <c r="D93" s="100">
        <f>'Synthèse élèves CM2_ecole'!G88</f>
      </c>
      <c r="E93" s="100">
        <f>'Synthèse élèves CM2_ecole'!H88</f>
      </c>
      <c r="F93" s="100">
        <f>'Synthèse élèves CM2_ecole'!I88</f>
      </c>
      <c r="G93" s="100">
        <f>'Synthèse élèves CM2_ecole'!J88</f>
      </c>
      <c r="H93" s="100">
        <f>'Synthèse élèves CM2_ecole'!K88</f>
      </c>
      <c r="I93" s="100">
        <f>'Synthèse élèves CM2_ecole'!L88</f>
      </c>
      <c r="J93" s="100">
        <f>'Synthèse élèves CM2_ecole'!M88</f>
      </c>
    </row>
    <row r="94" spans="1:10" s="33" customFormat="1" ht="15" customHeight="1">
      <c r="A94" s="100">
        <f>'Synthèse élèves CM2_ecole'!D89</f>
      </c>
      <c r="B94" s="100">
        <f>'Synthèse élèves CM2_ecole'!E89</f>
      </c>
      <c r="C94" s="100">
        <f>'Synthèse élèves CM2_ecole'!F89</f>
      </c>
      <c r="D94" s="100">
        <f>'Synthèse élèves CM2_ecole'!G89</f>
      </c>
      <c r="E94" s="100">
        <f>'Synthèse élèves CM2_ecole'!H89</f>
      </c>
      <c r="F94" s="100">
        <f>'Synthèse élèves CM2_ecole'!I89</f>
      </c>
      <c r="G94" s="100">
        <f>'Synthèse élèves CM2_ecole'!J89</f>
      </c>
      <c r="H94" s="100">
        <f>'Synthèse élèves CM2_ecole'!K89</f>
      </c>
      <c r="I94" s="100">
        <f>'Synthèse élèves CM2_ecole'!L89</f>
      </c>
      <c r="J94" s="100">
        <f>'Synthèse élèves CM2_ecole'!M89</f>
      </c>
    </row>
    <row r="95" spans="1:10" s="33" customFormat="1" ht="15" customHeight="1">
      <c r="A95" s="100">
        <f>'Synthèse élèves CM2_ecole'!D90</f>
      </c>
      <c r="B95" s="100">
        <f>'Synthèse élèves CM2_ecole'!E90</f>
      </c>
      <c r="C95" s="100">
        <f>'Synthèse élèves CM2_ecole'!F90</f>
      </c>
      <c r="D95" s="100">
        <f>'Synthèse élèves CM2_ecole'!G90</f>
      </c>
      <c r="E95" s="100">
        <f>'Synthèse élèves CM2_ecole'!H90</f>
      </c>
      <c r="F95" s="100">
        <f>'Synthèse élèves CM2_ecole'!I90</f>
      </c>
      <c r="G95" s="100">
        <f>'Synthèse élèves CM2_ecole'!J90</f>
      </c>
      <c r="H95" s="100">
        <f>'Synthèse élèves CM2_ecole'!K90</f>
      </c>
      <c r="I95" s="100">
        <f>'Synthèse élèves CM2_ecole'!L90</f>
      </c>
      <c r="J95" s="100">
        <f>'Synthèse élèves CM2_ecole'!M90</f>
      </c>
    </row>
    <row r="96" spans="1:10" s="33" customFormat="1" ht="15" customHeight="1">
      <c r="A96" s="100">
        <f>'Synthèse élèves CM2_ecole'!D91</f>
      </c>
      <c r="B96" s="100">
        <f>'Synthèse élèves CM2_ecole'!E91</f>
      </c>
      <c r="C96" s="100">
        <f>'Synthèse élèves CM2_ecole'!F91</f>
      </c>
      <c r="D96" s="100">
        <f>'Synthèse élèves CM2_ecole'!G91</f>
      </c>
      <c r="E96" s="100">
        <f>'Synthèse élèves CM2_ecole'!H91</f>
      </c>
      <c r="F96" s="100">
        <f>'Synthèse élèves CM2_ecole'!I91</f>
      </c>
      <c r="G96" s="100">
        <f>'Synthèse élèves CM2_ecole'!J91</f>
      </c>
      <c r="H96" s="100">
        <f>'Synthèse élèves CM2_ecole'!K91</f>
      </c>
      <c r="I96" s="100">
        <f>'Synthèse élèves CM2_ecole'!L91</f>
      </c>
      <c r="J96" s="100">
        <f>'Synthèse élèves CM2_ecole'!M91</f>
      </c>
    </row>
    <row r="97" spans="1:10" s="33" customFormat="1" ht="15" customHeight="1">
      <c r="A97" s="100">
        <f>'Synthèse élèves CM2_ecole'!D92</f>
      </c>
      <c r="B97" s="100">
        <f>'Synthèse élèves CM2_ecole'!E92</f>
      </c>
      <c r="C97" s="100">
        <f>'Synthèse élèves CM2_ecole'!F92</f>
      </c>
      <c r="D97" s="100">
        <f>'Synthèse élèves CM2_ecole'!G92</f>
      </c>
      <c r="E97" s="100">
        <f>'Synthèse élèves CM2_ecole'!H92</f>
      </c>
      <c r="F97" s="100">
        <f>'Synthèse élèves CM2_ecole'!I92</f>
      </c>
      <c r="G97" s="100">
        <f>'Synthèse élèves CM2_ecole'!J92</f>
      </c>
      <c r="H97" s="100">
        <f>'Synthèse élèves CM2_ecole'!K92</f>
      </c>
      <c r="I97" s="100">
        <f>'Synthèse élèves CM2_ecole'!L92</f>
      </c>
      <c r="J97" s="100">
        <f>'Synthèse élèves CM2_ecole'!M92</f>
      </c>
    </row>
    <row r="98" spans="1:10" s="33" customFormat="1" ht="15" customHeight="1">
      <c r="A98" s="100">
        <f>'Synthèse élèves CM2_ecole'!D93</f>
      </c>
      <c r="B98" s="100">
        <f>'Synthèse élèves CM2_ecole'!E93</f>
      </c>
      <c r="C98" s="100">
        <f>'Synthèse élèves CM2_ecole'!F93</f>
      </c>
      <c r="D98" s="100">
        <f>'Synthèse élèves CM2_ecole'!G93</f>
      </c>
      <c r="E98" s="100">
        <f>'Synthèse élèves CM2_ecole'!H93</f>
      </c>
      <c r="F98" s="100">
        <f>'Synthèse élèves CM2_ecole'!I93</f>
      </c>
      <c r="G98" s="100">
        <f>'Synthèse élèves CM2_ecole'!J93</f>
      </c>
      <c r="H98" s="100">
        <f>'Synthèse élèves CM2_ecole'!K93</f>
      </c>
      <c r="I98" s="100">
        <f>'Synthèse élèves CM2_ecole'!L93</f>
      </c>
      <c r="J98" s="100">
        <f>'Synthèse élèves CM2_ecole'!M93</f>
      </c>
    </row>
    <row r="99" spans="1:10" s="33" customFormat="1" ht="15" customHeight="1">
      <c r="A99" s="100">
        <f>'Synthèse élèves CM2_ecole'!D94</f>
      </c>
      <c r="B99" s="100">
        <f>'Synthèse élèves CM2_ecole'!E94</f>
      </c>
      <c r="C99" s="100">
        <f>'Synthèse élèves CM2_ecole'!F94</f>
      </c>
      <c r="D99" s="100">
        <f>'Synthèse élèves CM2_ecole'!G94</f>
      </c>
      <c r="E99" s="100">
        <f>'Synthèse élèves CM2_ecole'!H94</f>
      </c>
      <c r="F99" s="100">
        <f>'Synthèse élèves CM2_ecole'!I94</f>
      </c>
      <c r="G99" s="100">
        <f>'Synthèse élèves CM2_ecole'!J94</f>
      </c>
      <c r="H99" s="100">
        <f>'Synthèse élèves CM2_ecole'!K94</f>
      </c>
      <c r="I99" s="100">
        <f>'Synthèse élèves CM2_ecole'!L94</f>
      </c>
      <c r="J99" s="100">
        <f>'Synthèse élèves CM2_ecole'!M94</f>
      </c>
    </row>
    <row r="100" spans="1:10" s="33" customFormat="1" ht="15" customHeight="1">
      <c r="A100" s="100">
        <f>'Synthèse élèves CM2_ecole'!D95</f>
      </c>
      <c r="B100" s="100">
        <f>'Synthèse élèves CM2_ecole'!E95</f>
      </c>
      <c r="C100" s="100">
        <f>'Synthèse élèves CM2_ecole'!F95</f>
      </c>
      <c r="D100" s="100">
        <f>'Synthèse élèves CM2_ecole'!G95</f>
      </c>
      <c r="E100" s="100">
        <f>'Synthèse élèves CM2_ecole'!H95</f>
      </c>
      <c r="F100" s="100">
        <f>'Synthèse élèves CM2_ecole'!I95</f>
      </c>
      <c r="G100" s="100">
        <f>'Synthèse élèves CM2_ecole'!J95</f>
      </c>
      <c r="H100" s="100">
        <f>'Synthèse élèves CM2_ecole'!K95</f>
      </c>
      <c r="I100" s="100">
        <f>'Synthèse élèves CM2_ecole'!L95</f>
      </c>
      <c r="J100" s="100">
        <f>'Synthèse élèves CM2_ecole'!M95</f>
      </c>
    </row>
    <row r="101" spans="1:10" s="33" customFormat="1" ht="15" customHeight="1">
      <c r="A101" s="100">
        <f>'Synthèse élèves CM2_ecole'!D96</f>
      </c>
      <c r="B101" s="100">
        <f>'Synthèse élèves CM2_ecole'!E96</f>
      </c>
      <c r="C101" s="100">
        <f>'Synthèse élèves CM2_ecole'!F96</f>
      </c>
      <c r="D101" s="100">
        <f>'Synthèse élèves CM2_ecole'!G96</f>
      </c>
      <c r="E101" s="100">
        <f>'Synthèse élèves CM2_ecole'!H96</f>
      </c>
      <c r="F101" s="100">
        <f>'Synthèse élèves CM2_ecole'!I96</f>
      </c>
      <c r="G101" s="100">
        <f>'Synthèse élèves CM2_ecole'!J96</f>
      </c>
      <c r="H101" s="100">
        <f>'Synthèse élèves CM2_ecole'!K96</f>
      </c>
      <c r="I101" s="100">
        <f>'Synthèse élèves CM2_ecole'!L96</f>
      </c>
      <c r="J101" s="100">
        <f>'Synthèse élèves CM2_ecole'!M96</f>
      </c>
    </row>
    <row r="102" spans="1:10" s="33" customFormat="1" ht="15" customHeight="1">
      <c r="A102" s="100">
        <f>'Synthèse élèves CM2_ecole'!D97</f>
      </c>
      <c r="B102" s="100">
        <f>'Synthèse élèves CM2_ecole'!E97</f>
      </c>
      <c r="C102" s="100">
        <f>'Synthèse élèves CM2_ecole'!F97</f>
      </c>
      <c r="D102" s="100">
        <f>'Synthèse élèves CM2_ecole'!G97</f>
      </c>
      <c r="E102" s="100">
        <f>'Synthèse élèves CM2_ecole'!H97</f>
      </c>
      <c r="F102" s="100">
        <f>'Synthèse élèves CM2_ecole'!I97</f>
      </c>
      <c r="G102" s="100">
        <f>'Synthèse élèves CM2_ecole'!J97</f>
      </c>
      <c r="H102" s="100">
        <f>'Synthèse élèves CM2_ecole'!K97</f>
      </c>
      <c r="I102" s="100">
        <f>'Synthèse élèves CM2_ecole'!L97</f>
      </c>
      <c r="J102" s="100">
        <f>'Synthèse élèves CM2_ecole'!M97</f>
      </c>
    </row>
    <row r="103" spans="1:10" s="33" customFormat="1" ht="15" customHeight="1">
      <c r="A103" s="100">
        <f>'Synthèse élèves CM2_ecole'!D98</f>
      </c>
      <c r="B103" s="100">
        <f>'Synthèse élèves CM2_ecole'!E98</f>
      </c>
      <c r="C103" s="100">
        <f>'Synthèse élèves CM2_ecole'!F98</f>
      </c>
      <c r="D103" s="100">
        <f>'Synthèse élèves CM2_ecole'!G98</f>
      </c>
      <c r="E103" s="100">
        <f>'Synthèse élèves CM2_ecole'!H98</f>
      </c>
      <c r="F103" s="100">
        <f>'Synthèse élèves CM2_ecole'!I98</f>
      </c>
      <c r="G103" s="100">
        <f>'Synthèse élèves CM2_ecole'!J98</f>
      </c>
      <c r="H103" s="100">
        <f>'Synthèse élèves CM2_ecole'!K98</f>
      </c>
      <c r="I103" s="100">
        <f>'Synthèse élèves CM2_ecole'!L98</f>
      </c>
      <c r="J103" s="100">
        <f>'Synthèse élèves CM2_ecole'!M98</f>
      </c>
    </row>
    <row r="104" spans="1:10" s="33" customFormat="1" ht="15" customHeight="1">
      <c r="A104" s="100">
        <f>'Synthèse élèves CM2_ecole'!D99</f>
      </c>
      <c r="B104" s="100">
        <f>'Synthèse élèves CM2_ecole'!E99</f>
      </c>
      <c r="C104" s="100">
        <f>'Synthèse élèves CM2_ecole'!F99</f>
      </c>
      <c r="D104" s="100">
        <f>'Synthèse élèves CM2_ecole'!G99</f>
      </c>
      <c r="E104" s="100">
        <f>'Synthèse élèves CM2_ecole'!H99</f>
      </c>
      <c r="F104" s="100">
        <f>'Synthèse élèves CM2_ecole'!I99</f>
      </c>
      <c r="G104" s="100">
        <f>'Synthèse élèves CM2_ecole'!J99</f>
      </c>
      <c r="H104" s="100">
        <f>'Synthèse élèves CM2_ecole'!K99</f>
      </c>
      <c r="I104" s="100">
        <f>'Synthèse élèves CM2_ecole'!L99</f>
      </c>
      <c r="J104" s="100">
        <f>'Synthèse élèves CM2_ecole'!M99</f>
      </c>
    </row>
    <row r="105" spans="1:10" s="33" customFormat="1" ht="15" customHeight="1">
      <c r="A105" s="100">
        <f>'Synthèse élèves CM2_ecole'!D100</f>
      </c>
      <c r="B105" s="100">
        <f>'Synthèse élèves CM2_ecole'!E100</f>
      </c>
      <c r="C105" s="100">
        <f>'Synthèse élèves CM2_ecole'!F100</f>
      </c>
      <c r="D105" s="100">
        <f>'Synthèse élèves CM2_ecole'!G100</f>
      </c>
      <c r="E105" s="100">
        <f>'Synthèse élèves CM2_ecole'!H100</f>
      </c>
      <c r="F105" s="100">
        <f>'Synthèse élèves CM2_ecole'!I100</f>
      </c>
      <c r="G105" s="100">
        <f>'Synthèse élèves CM2_ecole'!J100</f>
      </c>
      <c r="H105" s="100">
        <f>'Synthèse élèves CM2_ecole'!K100</f>
      </c>
      <c r="I105" s="100">
        <f>'Synthèse élèves CM2_ecole'!L100</f>
      </c>
      <c r="J105" s="100">
        <f>'Synthèse élèves CM2_ecole'!M100</f>
      </c>
    </row>
    <row r="106" spans="1:10" s="33" customFormat="1" ht="15" customHeight="1">
      <c r="A106" s="100">
        <f>'Synthèse élèves CM2_ecole'!D101</f>
      </c>
      <c r="B106" s="100">
        <f>'Synthèse élèves CM2_ecole'!E101</f>
      </c>
      <c r="C106" s="100">
        <f>'Synthèse élèves CM2_ecole'!F101</f>
      </c>
      <c r="D106" s="100">
        <f>'Synthèse élèves CM2_ecole'!G101</f>
      </c>
      <c r="E106" s="100">
        <f>'Synthèse élèves CM2_ecole'!H101</f>
      </c>
      <c r="F106" s="100">
        <f>'Synthèse élèves CM2_ecole'!I101</f>
      </c>
      <c r="G106" s="100">
        <f>'Synthèse élèves CM2_ecole'!J101</f>
      </c>
      <c r="H106" s="100">
        <f>'Synthèse élèves CM2_ecole'!K101</f>
      </c>
      <c r="I106" s="100">
        <f>'Synthèse élèves CM2_ecole'!L101</f>
      </c>
      <c r="J106" s="100">
        <f>'Synthèse élèves CM2_ecole'!M101</f>
      </c>
    </row>
    <row r="107" spans="1:10" s="33" customFormat="1" ht="15" customHeight="1">
      <c r="A107" s="100">
        <f>'Synthèse élèves CM2_ecole'!D102</f>
      </c>
      <c r="B107" s="100">
        <f>'Synthèse élèves CM2_ecole'!E102</f>
      </c>
      <c r="C107" s="100">
        <f>'Synthèse élèves CM2_ecole'!F102</f>
      </c>
      <c r="D107" s="100">
        <f>'Synthèse élèves CM2_ecole'!G102</f>
      </c>
      <c r="E107" s="100">
        <f>'Synthèse élèves CM2_ecole'!H102</f>
      </c>
      <c r="F107" s="100">
        <f>'Synthèse élèves CM2_ecole'!I102</f>
      </c>
      <c r="G107" s="100">
        <f>'Synthèse élèves CM2_ecole'!J102</f>
      </c>
      <c r="H107" s="100">
        <f>'Synthèse élèves CM2_ecole'!K102</f>
      </c>
      <c r="I107" s="100">
        <f>'Synthèse élèves CM2_ecole'!L102</f>
      </c>
      <c r="J107" s="100">
        <f>'Synthèse élèves CM2_ecole'!M102</f>
      </c>
    </row>
    <row r="108" spans="1:10" s="33" customFormat="1" ht="15" customHeight="1">
      <c r="A108" s="100">
        <f>'Synthèse élèves CM2_ecole'!D103</f>
      </c>
      <c r="B108" s="100">
        <f>'Synthèse élèves CM2_ecole'!E103</f>
      </c>
      <c r="C108" s="100">
        <f>'Synthèse élèves CM2_ecole'!F103</f>
      </c>
      <c r="D108" s="100">
        <f>'Synthèse élèves CM2_ecole'!G103</f>
      </c>
      <c r="E108" s="100">
        <f>'Synthèse élèves CM2_ecole'!H103</f>
      </c>
      <c r="F108" s="100">
        <f>'Synthèse élèves CM2_ecole'!I103</f>
      </c>
      <c r="G108" s="100">
        <f>'Synthèse élèves CM2_ecole'!J103</f>
      </c>
      <c r="H108" s="100">
        <f>'Synthèse élèves CM2_ecole'!K103</f>
      </c>
      <c r="I108" s="100">
        <f>'Synthèse élèves CM2_ecole'!L103</f>
      </c>
      <c r="J108" s="100">
        <f>'Synthèse élèves CM2_ecole'!M103</f>
      </c>
    </row>
    <row r="109" spans="1:10" s="33" customFormat="1" ht="15" customHeight="1">
      <c r="A109" s="100">
        <f>'Synthèse élèves CM2_ecole'!D104</f>
      </c>
      <c r="B109" s="100">
        <f>'Synthèse élèves CM2_ecole'!E104</f>
      </c>
      <c r="C109" s="100">
        <f>'Synthèse élèves CM2_ecole'!F104</f>
      </c>
      <c r="D109" s="100">
        <f>'Synthèse élèves CM2_ecole'!G104</f>
      </c>
      <c r="E109" s="100">
        <f>'Synthèse élèves CM2_ecole'!H104</f>
      </c>
      <c r="F109" s="100">
        <f>'Synthèse élèves CM2_ecole'!I104</f>
      </c>
      <c r="G109" s="100">
        <f>'Synthèse élèves CM2_ecole'!J104</f>
      </c>
      <c r="H109" s="100">
        <f>'Synthèse élèves CM2_ecole'!K104</f>
      </c>
      <c r="I109" s="100">
        <f>'Synthèse élèves CM2_ecole'!L104</f>
      </c>
      <c r="J109" s="100">
        <f>'Synthèse élèves CM2_ecole'!M104</f>
      </c>
    </row>
    <row r="110" spans="1:10" s="33" customFormat="1" ht="15" customHeight="1">
      <c r="A110" s="100">
        <f>'Synthèse élèves CM2_ecole'!D105</f>
      </c>
      <c r="B110" s="100">
        <f>'Synthèse élèves CM2_ecole'!E105</f>
      </c>
      <c r="C110" s="100">
        <f>'Synthèse élèves CM2_ecole'!F105</f>
      </c>
      <c r="D110" s="100">
        <f>'Synthèse élèves CM2_ecole'!G105</f>
      </c>
      <c r="E110" s="100">
        <f>'Synthèse élèves CM2_ecole'!H105</f>
      </c>
      <c r="F110" s="100">
        <f>'Synthèse élèves CM2_ecole'!I105</f>
      </c>
      <c r="G110" s="100">
        <f>'Synthèse élèves CM2_ecole'!J105</f>
      </c>
      <c r="H110" s="100">
        <f>'Synthèse élèves CM2_ecole'!K105</f>
      </c>
      <c r="I110" s="100">
        <f>'Synthèse élèves CM2_ecole'!L105</f>
      </c>
      <c r="J110" s="100">
        <f>'Synthèse élèves CM2_ecole'!M105</f>
      </c>
    </row>
    <row r="111" spans="1:10" s="33" customFormat="1" ht="15" customHeight="1">
      <c r="A111" s="100">
        <f>'Synthèse élèves CM2_ecole'!D106</f>
      </c>
      <c r="B111" s="100">
        <f>'Synthèse élèves CM2_ecole'!E106</f>
      </c>
      <c r="C111" s="100">
        <f>'Synthèse élèves CM2_ecole'!F106</f>
      </c>
      <c r="D111" s="100">
        <f>'Synthèse élèves CM2_ecole'!G106</f>
      </c>
      <c r="E111" s="100">
        <f>'Synthèse élèves CM2_ecole'!H106</f>
      </c>
      <c r="F111" s="100">
        <f>'Synthèse élèves CM2_ecole'!I106</f>
      </c>
      <c r="G111" s="100">
        <f>'Synthèse élèves CM2_ecole'!J106</f>
      </c>
      <c r="H111" s="100">
        <f>'Synthèse élèves CM2_ecole'!K106</f>
      </c>
      <c r="I111" s="100">
        <f>'Synthèse élèves CM2_ecole'!L106</f>
      </c>
      <c r="J111" s="100">
        <f>'Synthèse élèves CM2_ecole'!M106</f>
      </c>
    </row>
    <row r="112" spans="1:10" s="33" customFormat="1" ht="15" customHeight="1">
      <c r="A112" s="100">
        <f>'Synthèse élèves CM2_ecole'!D107</f>
      </c>
      <c r="B112" s="100">
        <f>'Synthèse élèves CM2_ecole'!E107</f>
      </c>
      <c r="C112" s="100">
        <f>'Synthèse élèves CM2_ecole'!F107</f>
      </c>
      <c r="D112" s="100">
        <f>'Synthèse élèves CM2_ecole'!G107</f>
      </c>
      <c r="E112" s="100">
        <f>'Synthèse élèves CM2_ecole'!H107</f>
      </c>
      <c r="F112" s="100">
        <f>'Synthèse élèves CM2_ecole'!I107</f>
      </c>
      <c r="G112" s="100">
        <f>'Synthèse élèves CM2_ecole'!J107</f>
      </c>
      <c r="H112" s="100">
        <f>'Synthèse élèves CM2_ecole'!K107</f>
      </c>
      <c r="I112" s="100">
        <f>'Synthèse élèves CM2_ecole'!L107</f>
      </c>
      <c r="J112" s="100">
        <f>'Synthèse élèves CM2_ecole'!M107</f>
      </c>
    </row>
    <row r="113" spans="1:10" s="33" customFormat="1" ht="15" customHeight="1">
      <c r="A113" s="100">
        <f>'Synthèse élèves CM2_ecole'!D108</f>
      </c>
      <c r="B113" s="100">
        <f>'Synthèse élèves CM2_ecole'!E108</f>
      </c>
      <c r="C113" s="100">
        <f>'Synthèse élèves CM2_ecole'!F108</f>
      </c>
      <c r="D113" s="100">
        <f>'Synthèse élèves CM2_ecole'!G108</f>
      </c>
      <c r="E113" s="100">
        <f>'Synthèse élèves CM2_ecole'!H108</f>
      </c>
      <c r="F113" s="100">
        <f>'Synthèse élèves CM2_ecole'!I108</f>
      </c>
      <c r="G113" s="100">
        <f>'Synthèse élèves CM2_ecole'!J108</f>
      </c>
      <c r="H113" s="100">
        <f>'Synthèse élèves CM2_ecole'!K108</f>
      </c>
      <c r="I113" s="100">
        <f>'Synthèse élèves CM2_ecole'!L108</f>
      </c>
      <c r="J113" s="100">
        <f>'Synthèse élèves CM2_ecole'!M108</f>
      </c>
    </row>
    <row r="114" spans="1:10" s="33" customFormat="1" ht="15" customHeight="1">
      <c r="A114" s="100">
        <f>'Synthèse élèves CM2_ecole'!D109</f>
      </c>
      <c r="B114" s="100">
        <f>'Synthèse élèves CM2_ecole'!E109</f>
      </c>
      <c r="C114" s="100">
        <f>'Synthèse élèves CM2_ecole'!F109</f>
      </c>
      <c r="D114" s="100">
        <f>'Synthèse élèves CM2_ecole'!G109</f>
      </c>
      <c r="E114" s="100">
        <f>'Synthèse élèves CM2_ecole'!H109</f>
      </c>
      <c r="F114" s="100">
        <f>'Synthèse élèves CM2_ecole'!I109</f>
      </c>
      <c r="G114" s="100">
        <f>'Synthèse élèves CM2_ecole'!J109</f>
      </c>
      <c r="H114" s="100">
        <f>'Synthèse élèves CM2_ecole'!K109</f>
      </c>
      <c r="I114" s="100">
        <f>'Synthèse élèves CM2_ecole'!L109</f>
      </c>
      <c r="J114" s="100">
        <f>'Synthèse élèves CM2_ecole'!M109</f>
      </c>
    </row>
    <row r="115" spans="1:10" s="33" customFormat="1" ht="15" customHeight="1">
      <c r="A115" s="100">
        <f>'Synthèse élèves CM2_ecole'!D110</f>
      </c>
      <c r="B115" s="100">
        <f>'Synthèse élèves CM2_ecole'!E110</f>
      </c>
      <c r="C115" s="100">
        <f>'Synthèse élèves CM2_ecole'!F110</f>
      </c>
      <c r="D115" s="100">
        <f>'Synthèse élèves CM2_ecole'!G110</f>
      </c>
      <c r="E115" s="100">
        <f>'Synthèse élèves CM2_ecole'!H110</f>
      </c>
      <c r="F115" s="100">
        <f>'Synthèse élèves CM2_ecole'!I110</f>
      </c>
      <c r="G115" s="100">
        <f>'Synthèse élèves CM2_ecole'!J110</f>
      </c>
      <c r="H115" s="100">
        <f>'Synthèse élèves CM2_ecole'!K110</f>
      </c>
      <c r="I115" s="100">
        <f>'Synthèse élèves CM2_ecole'!L110</f>
      </c>
      <c r="J115" s="100">
        <f>'Synthèse élèves CM2_ecole'!M110</f>
      </c>
    </row>
    <row r="116" spans="1:10" s="33" customFormat="1" ht="15" customHeight="1">
      <c r="A116" s="100">
        <f>'Synthèse élèves CM2_ecole'!D111</f>
      </c>
      <c r="B116" s="100">
        <f>'Synthèse élèves CM2_ecole'!E111</f>
      </c>
      <c r="C116" s="100">
        <f>'Synthèse élèves CM2_ecole'!F111</f>
      </c>
      <c r="D116" s="100">
        <f>'Synthèse élèves CM2_ecole'!G111</f>
      </c>
      <c r="E116" s="100">
        <f>'Synthèse élèves CM2_ecole'!H111</f>
      </c>
      <c r="F116" s="100">
        <f>'Synthèse élèves CM2_ecole'!I111</f>
      </c>
      <c r="G116" s="100">
        <f>'Synthèse élèves CM2_ecole'!J111</f>
      </c>
      <c r="H116" s="100">
        <f>'Synthèse élèves CM2_ecole'!K111</f>
      </c>
      <c r="I116" s="100">
        <f>'Synthèse élèves CM2_ecole'!L111</f>
      </c>
      <c r="J116" s="100">
        <f>'Synthèse élèves CM2_ecole'!M111</f>
      </c>
    </row>
    <row r="117" spans="1:10" s="33" customFormat="1" ht="15" customHeight="1">
      <c r="A117" s="100">
        <f>'Synthèse élèves CM2_ecole'!D112</f>
      </c>
      <c r="B117" s="100">
        <f>'Synthèse élèves CM2_ecole'!E112</f>
      </c>
      <c r="C117" s="100">
        <f>'Synthèse élèves CM2_ecole'!F112</f>
      </c>
      <c r="D117" s="100">
        <f>'Synthèse élèves CM2_ecole'!G112</f>
      </c>
      <c r="E117" s="100">
        <f>'Synthèse élèves CM2_ecole'!H112</f>
      </c>
      <c r="F117" s="100">
        <f>'Synthèse élèves CM2_ecole'!I112</f>
      </c>
      <c r="G117" s="100">
        <f>'Synthèse élèves CM2_ecole'!J112</f>
      </c>
      <c r="H117" s="100">
        <f>'Synthèse élèves CM2_ecole'!K112</f>
      </c>
      <c r="I117" s="100">
        <f>'Synthèse élèves CM2_ecole'!L112</f>
      </c>
      <c r="J117" s="100">
        <f>'Synthèse élèves CM2_ecole'!M112</f>
      </c>
    </row>
    <row r="118" spans="1:10" s="33" customFormat="1" ht="15" customHeight="1">
      <c r="A118" s="100">
        <f>'Synthèse élèves CM2_ecole'!D113</f>
      </c>
      <c r="B118" s="100">
        <f>'Synthèse élèves CM2_ecole'!E113</f>
      </c>
      <c r="C118" s="100">
        <f>'Synthèse élèves CM2_ecole'!F113</f>
      </c>
      <c r="D118" s="100">
        <f>'Synthèse élèves CM2_ecole'!G113</f>
      </c>
      <c r="E118" s="100">
        <f>'Synthèse élèves CM2_ecole'!H113</f>
      </c>
      <c r="F118" s="100">
        <f>'Synthèse élèves CM2_ecole'!I113</f>
      </c>
      <c r="G118" s="100">
        <f>'Synthèse élèves CM2_ecole'!J113</f>
      </c>
      <c r="H118" s="100">
        <f>'Synthèse élèves CM2_ecole'!K113</f>
      </c>
      <c r="I118" s="100">
        <f>'Synthèse élèves CM2_ecole'!L113</f>
      </c>
      <c r="J118" s="100">
        <f>'Synthèse élèves CM2_ecole'!M113</f>
      </c>
    </row>
    <row r="119" spans="1:10" s="33" customFormat="1" ht="15" customHeight="1">
      <c r="A119" s="100">
        <f>'Synthèse élèves CM2_ecole'!D114</f>
      </c>
      <c r="B119" s="100">
        <f>'Synthèse élèves CM2_ecole'!E114</f>
      </c>
      <c r="C119" s="100">
        <f>'Synthèse élèves CM2_ecole'!F114</f>
      </c>
      <c r="D119" s="100">
        <f>'Synthèse élèves CM2_ecole'!G114</f>
      </c>
      <c r="E119" s="100">
        <f>'Synthèse élèves CM2_ecole'!H114</f>
      </c>
      <c r="F119" s="100">
        <f>'Synthèse élèves CM2_ecole'!I114</f>
      </c>
      <c r="G119" s="100">
        <f>'Synthèse élèves CM2_ecole'!J114</f>
      </c>
      <c r="H119" s="100">
        <f>'Synthèse élèves CM2_ecole'!K114</f>
      </c>
      <c r="I119" s="100">
        <f>'Synthèse élèves CM2_ecole'!L114</f>
      </c>
      <c r="J119" s="100">
        <f>'Synthèse élèves CM2_ecole'!M114</f>
      </c>
    </row>
    <row r="120" spans="1:10" s="33" customFormat="1" ht="15" customHeight="1">
      <c r="A120" s="100">
        <f>'Synthèse élèves CM2_ecole'!D115</f>
      </c>
      <c r="B120" s="100">
        <f>'Synthèse élèves CM2_ecole'!E115</f>
      </c>
      <c r="C120" s="100">
        <f>'Synthèse élèves CM2_ecole'!F115</f>
      </c>
      <c r="D120" s="100">
        <f>'Synthèse élèves CM2_ecole'!G115</f>
      </c>
      <c r="E120" s="100">
        <f>'Synthèse élèves CM2_ecole'!H115</f>
      </c>
      <c r="F120" s="100">
        <f>'Synthèse élèves CM2_ecole'!I115</f>
      </c>
      <c r="G120" s="100">
        <f>'Synthèse élèves CM2_ecole'!J115</f>
      </c>
      <c r="H120" s="100">
        <f>'Synthèse élèves CM2_ecole'!K115</f>
      </c>
      <c r="I120" s="100">
        <f>'Synthèse élèves CM2_ecole'!L115</f>
      </c>
      <c r="J120" s="100">
        <f>'Synthèse élèves CM2_ecole'!M115</f>
      </c>
    </row>
    <row r="121" spans="1:10" s="33" customFormat="1" ht="15" customHeight="1">
      <c r="A121" s="100">
        <f>'Synthèse élèves CM2_ecole'!D116</f>
      </c>
      <c r="B121" s="100">
        <f>'Synthèse élèves CM2_ecole'!E116</f>
      </c>
      <c r="C121" s="100">
        <f>'Synthèse élèves CM2_ecole'!F116</f>
      </c>
      <c r="D121" s="100">
        <f>'Synthèse élèves CM2_ecole'!G116</f>
      </c>
      <c r="E121" s="100">
        <f>'Synthèse élèves CM2_ecole'!H116</f>
      </c>
      <c r="F121" s="100">
        <f>'Synthèse élèves CM2_ecole'!I116</f>
      </c>
      <c r="G121" s="100">
        <f>'Synthèse élèves CM2_ecole'!J116</f>
      </c>
      <c r="H121" s="100">
        <f>'Synthèse élèves CM2_ecole'!K116</f>
      </c>
      <c r="I121" s="100">
        <f>'Synthèse élèves CM2_ecole'!L116</f>
      </c>
      <c r="J121" s="100">
        <f>'Synthèse élèves CM2_ecole'!M116</f>
      </c>
    </row>
    <row r="122" spans="1:10" s="33" customFormat="1" ht="15" customHeight="1">
      <c r="A122" s="100">
        <f>'Synthèse élèves CM2_ecole'!D117</f>
      </c>
      <c r="B122" s="100">
        <f>'Synthèse élèves CM2_ecole'!E117</f>
      </c>
      <c r="C122" s="100">
        <f>'Synthèse élèves CM2_ecole'!F117</f>
      </c>
      <c r="D122" s="100">
        <f>'Synthèse élèves CM2_ecole'!G117</f>
      </c>
      <c r="E122" s="100">
        <f>'Synthèse élèves CM2_ecole'!H117</f>
      </c>
      <c r="F122" s="100">
        <f>'Synthèse élèves CM2_ecole'!I117</f>
      </c>
      <c r="G122" s="100">
        <f>'Synthèse élèves CM2_ecole'!J117</f>
      </c>
      <c r="H122" s="100">
        <f>'Synthèse élèves CM2_ecole'!K117</f>
      </c>
      <c r="I122" s="100">
        <f>'Synthèse élèves CM2_ecole'!L117</f>
      </c>
      <c r="J122" s="100">
        <f>'Synthèse élèves CM2_ecole'!M117</f>
      </c>
    </row>
    <row r="123" spans="1:10" s="33" customFormat="1" ht="15" customHeight="1">
      <c r="A123" s="100">
        <f>'Synthèse élèves CM2_ecole'!D118</f>
      </c>
      <c r="B123" s="100">
        <f>'Synthèse élèves CM2_ecole'!E118</f>
      </c>
      <c r="C123" s="100">
        <f>'Synthèse élèves CM2_ecole'!F118</f>
      </c>
      <c r="D123" s="100">
        <f>'Synthèse élèves CM2_ecole'!G118</f>
      </c>
      <c r="E123" s="100">
        <f>'Synthèse élèves CM2_ecole'!H118</f>
      </c>
      <c r="F123" s="100">
        <f>'Synthèse élèves CM2_ecole'!I118</f>
      </c>
      <c r="G123" s="100">
        <f>'Synthèse élèves CM2_ecole'!J118</f>
      </c>
      <c r="H123" s="100">
        <f>'Synthèse élèves CM2_ecole'!K118</f>
      </c>
      <c r="I123" s="100">
        <f>'Synthèse élèves CM2_ecole'!L118</f>
      </c>
      <c r="J123" s="100">
        <f>'Synthèse élèves CM2_ecole'!M118</f>
      </c>
    </row>
    <row r="124" spans="1:10" s="33" customFormat="1" ht="15" customHeight="1">
      <c r="A124" s="100">
        <f>'Synthèse élèves CM2_ecole'!D119</f>
      </c>
      <c r="B124" s="100">
        <f>'Synthèse élèves CM2_ecole'!E119</f>
      </c>
      <c r="C124" s="100">
        <f>'Synthèse élèves CM2_ecole'!F119</f>
      </c>
      <c r="D124" s="100">
        <f>'Synthèse élèves CM2_ecole'!G119</f>
      </c>
      <c r="E124" s="100">
        <f>'Synthèse élèves CM2_ecole'!H119</f>
      </c>
      <c r="F124" s="100">
        <f>'Synthèse élèves CM2_ecole'!I119</f>
      </c>
      <c r="G124" s="100">
        <f>'Synthèse élèves CM2_ecole'!J119</f>
      </c>
      <c r="H124" s="100">
        <f>'Synthèse élèves CM2_ecole'!K119</f>
      </c>
      <c r="I124" s="100">
        <f>'Synthèse élèves CM2_ecole'!L119</f>
      </c>
      <c r="J124" s="100">
        <f>'Synthèse élèves CM2_ecole'!M119</f>
      </c>
    </row>
    <row r="125" spans="1:10" s="33" customFormat="1" ht="15" customHeight="1">
      <c r="A125" s="100">
        <f>'Synthèse élèves CM2_ecole'!D120</f>
      </c>
      <c r="B125" s="100">
        <f>'Synthèse élèves CM2_ecole'!E120</f>
      </c>
      <c r="C125" s="100">
        <f>'Synthèse élèves CM2_ecole'!F120</f>
      </c>
      <c r="D125" s="100">
        <f>'Synthèse élèves CM2_ecole'!G120</f>
      </c>
      <c r="E125" s="100">
        <f>'Synthèse élèves CM2_ecole'!H120</f>
      </c>
      <c r="F125" s="100">
        <f>'Synthèse élèves CM2_ecole'!I120</f>
      </c>
      <c r="G125" s="100">
        <f>'Synthèse élèves CM2_ecole'!J120</f>
      </c>
      <c r="H125" s="100">
        <f>'Synthèse élèves CM2_ecole'!K120</f>
      </c>
      <c r="I125" s="100">
        <f>'Synthèse élèves CM2_ecole'!L120</f>
      </c>
      <c r="J125" s="100">
        <f>'Synthèse élèves CM2_ecole'!M120</f>
      </c>
    </row>
    <row r="126" spans="1:10" s="33" customFormat="1" ht="15" customHeight="1">
      <c r="A126" s="100">
        <f>'Synthèse élèves CM2_ecole'!D121</f>
      </c>
      <c r="B126" s="100">
        <f>'Synthèse élèves CM2_ecole'!E121</f>
      </c>
      <c r="C126" s="100">
        <f>'Synthèse élèves CM2_ecole'!F121</f>
      </c>
      <c r="D126" s="100">
        <f>'Synthèse élèves CM2_ecole'!G121</f>
      </c>
      <c r="E126" s="100">
        <f>'Synthèse élèves CM2_ecole'!H121</f>
      </c>
      <c r="F126" s="100">
        <f>'Synthèse élèves CM2_ecole'!I121</f>
      </c>
      <c r="G126" s="100">
        <f>'Synthèse élèves CM2_ecole'!J121</f>
      </c>
      <c r="H126" s="100">
        <f>'Synthèse élèves CM2_ecole'!K121</f>
      </c>
      <c r="I126" s="100">
        <f>'Synthèse élèves CM2_ecole'!L121</f>
      </c>
      <c r="J126" s="100">
        <f>'Synthèse élèves CM2_ecole'!M121</f>
      </c>
    </row>
    <row r="127" spans="1:10" s="33" customFormat="1" ht="15" customHeight="1">
      <c r="A127" s="100">
        <f>'Synthèse élèves CM2_ecole'!D122</f>
      </c>
      <c r="B127" s="100">
        <f>'Synthèse élèves CM2_ecole'!E122</f>
      </c>
      <c r="C127" s="100">
        <f>'Synthèse élèves CM2_ecole'!F122</f>
      </c>
      <c r="D127" s="100">
        <f>'Synthèse élèves CM2_ecole'!G122</f>
      </c>
      <c r="E127" s="100">
        <f>'Synthèse élèves CM2_ecole'!H122</f>
      </c>
      <c r="F127" s="100">
        <f>'Synthèse élèves CM2_ecole'!I122</f>
      </c>
      <c r="G127" s="100">
        <f>'Synthèse élèves CM2_ecole'!J122</f>
      </c>
      <c r="H127" s="100">
        <f>'Synthèse élèves CM2_ecole'!K122</f>
      </c>
      <c r="I127" s="100">
        <f>'Synthèse élèves CM2_ecole'!L122</f>
      </c>
      <c r="J127" s="100">
        <f>'Synthèse élèves CM2_ecole'!M122</f>
      </c>
    </row>
    <row r="128" spans="1:10" s="33" customFormat="1" ht="15" customHeight="1">
      <c r="A128" s="100">
        <f>'Synthèse élèves CM2_ecole'!D123</f>
      </c>
      <c r="B128" s="100">
        <f>'Synthèse élèves CM2_ecole'!E123</f>
      </c>
      <c r="C128" s="100">
        <f>'Synthèse élèves CM2_ecole'!F123</f>
      </c>
      <c r="D128" s="100">
        <f>'Synthèse élèves CM2_ecole'!G123</f>
      </c>
      <c r="E128" s="100">
        <f>'Synthèse élèves CM2_ecole'!H123</f>
      </c>
      <c r="F128" s="100">
        <f>'Synthèse élèves CM2_ecole'!I123</f>
      </c>
      <c r="G128" s="100">
        <f>'Synthèse élèves CM2_ecole'!J123</f>
      </c>
      <c r="H128" s="100">
        <f>'Synthèse élèves CM2_ecole'!K123</f>
      </c>
      <c r="I128" s="100">
        <f>'Synthèse élèves CM2_ecole'!L123</f>
      </c>
      <c r="J128" s="100">
        <f>'Synthèse élèves CM2_ecole'!M123</f>
      </c>
    </row>
    <row r="129" spans="1:10" s="33" customFormat="1" ht="15" customHeight="1">
      <c r="A129" s="100">
        <f>'Synthèse élèves CM2_ecole'!D124</f>
      </c>
      <c r="B129" s="100">
        <f>'Synthèse élèves CM2_ecole'!E124</f>
      </c>
      <c r="C129" s="100">
        <f>'Synthèse élèves CM2_ecole'!F124</f>
      </c>
      <c r="D129" s="100">
        <f>'Synthèse élèves CM2_ecole'!G124</f>
      </c>
      <c r="E129" s="100">
        <f>'Synthèse élèves CM2_ecole'!H124</f>
      </c>
      <c r="F129" s="100">
        <f>'Synthèse élèves CM2_ecole'!I124</f>
      </c>
      <c r="G129" s="100">
        <f>'Synthèse élèves CM2_ecole'!J124</f>
      </c>
      <c r="H129" s="100">
        <f>'Synthèse élèves CM2_ecole'!K124</f>
      </c>
      <c r="I129" s="100">
        <f>'Synthèse élèves CM2_ecole'!L124</f>
      </c>
      <c r="J129" s="100">
        <f>'Synthèse élèves CM2_ecole'!M124</f>
      </c>
    </row>
    <row r="130" spans="1:10" s="33" customFormat="1" ht="15" customHeight="1">
      <c r="A130" s="100">
        <f>'Synthèse élèves CM2_ecole'!D125</f>
      </c>
      <c r="B130" s="100">
        <f>'Synthèse élèves CM2_ecole'!E125</f>
      </c>
      <c r="C130" s="100">
        <f>'Synthèse élèves CM2_ecole'!F125</f>
      </c>
      <c r="D130" s="100">
        <f>'Synthèse élèves CM2_ecole'!G125</f>
      </c>
      <c r="E130" s="100">
        <f>'Synthèse élèves CM2_ecole'!H125</f>
      </c>
      <c r="F130" s="100">
        <f>'Synthèse élèves CM2_ecole'!I125</f>
      </c>
      <c r="G130" s="100">
        <f>'Synthèse élèves CM2_ecole'!J125</f>
      </c>
      <c r="H130" s="100">
        <f>'Synthèse élèves CM2_ecole'!K125</f>
      </c>
      <c r="I130" s="100">
        <f>'Synthèse élèves CM2_ecole'!L125</f>
      </c>
      <c r="J130" s="100">
        <f>'Synthèse élèves CM2_ecole'!M125</f>
      </c>
    </row>
    <row r="131" spans="1:10" s="33" customFormat="1" ht="15" customHeight="1">
      <c r="A131" s="100">
        <f>'Synthèse élèves CM2_ecole'!D126</f>
      </c>
      <c r="B131" s="100">
        <f>'Synthèse élèves CM2_ecole'!E126</f>
      </c>
      <c r="C131" s="100">
        <f>'Synthèse élèves CM2_ecole'!F126</f>
      </c>
      <c r="D131" s="100">
        <f>'Synthèse élèves CM2_ecole'!G126</f>
      </c>
      <c r="E131" s="100">
        <f>'Synthèse élèves CM2_ecole'!H126</f>
      </c>
      <c r="F131" s="100">
        <f>'Synthèse élèves CM2_ecole'!I126</f>
      </c>
      <c r="G131" s="100">
        <f>'Synthèse élèves CM2_ecole'!J126</f>
      </c>
      <c r="H131" s="100">
        <f>'Synthèse élèves CM2_ecole'!K126</f>
      </c>
      <c r="I131" s="100">
        <f>'Synthèse élèves CM2_ecole'!L126</f>
      </c>
      <c r="J131" s="100">
        <f>'Synthèse élèves CM2_ecole'!M126</f>
      </c>
    </row>
    <row r="132" spans="1:10" s="33" customFormat="1" ht="15" customHeight="1">
      <c r="A132" s="100">
        <f>'Synthèse élèves CM2_ecole'!D127</f>
      </c>
      <c r="B132" s="100">
        <f>'Synthèse élèves CM2_ecole'!E127</f>
      </c>
      <c r="C132" s="100">
        <f>'Synthèse élèves CM2_ecole'!F127</f>
      </c>
      <c r="D132" s="100">
        <f>'Synthèse élèves CM2_ecole'!G127</f>
      </c>
      <c r="E132" s="100">
        <f>'Synthèse élèves CM2_ecole'!H127</f>
      </c>
      <c r="F132" s="100">
        <f>'Synthèse élèves CM2_ecole'!I127</f>
      </c>
      <c r="G132" s="100">
        <f>'Synthèse élèves CM2_ecole'!J127</f>
      </c>
      <c r="H132" s="100">
        <f>'Synthèse élèves CM2_ecole'!K127</f>
      </c>
      <c r="I132" s="100">
        <f>'Synthèse élèves CM2_ecole'!L127</f>
      </c>
      <c r="J132" s="100">
        <f>'Synthèse élèves CM2_ecole'!M127</f>
      </c>
    </row>
    <row r="133" spans="1:10" s="33" customFormat="1" ht="15" customHeight="1">
      <c r="A133" s="100">
        <f>'Synthèse élèves CM2_ecole'!D128</f>
      </c>
      <c r="B133" s="100">
        <f>'Synthèse élèves CM2_ecole'!E128</f>
      </c>
      <c r="C133" s="100">
        <f>'Synthèse élèves CM2_ecole'!F128</f>
      </c>
      <c r="D133" s="100">
        <f>'Synthèse élèves CM2_ecole'!G128</f>
      </c>
      <c r="E133" s="100">
        <f>'Synthèse élèves CM2_ecole'!H128</f>
      </c>
      <c r="F133" s="100">
        <f>'Synthèse élèves CM2_ecole'!I128</f>
      </c>
      <c r="G133" s="100">
        <f>'Synthèse élèves CM2_ecole'!J128</f>
      </c>
      <c r="H133" s="100">
        <f>'Synthèse élèves CM2_ecole'!K128</f>
      </c>
      <c r="I133" s="100">
        <f>'Synthèse élèves CM2_ecole'!L128</f>
      </c>
      <c r="J133" s="100">
        <f>'Synthèse élèves CM2_ecole'!M128</f>
      </c>
    </row>
    <row r="134" spans="1:10" s="33" customFormat="1" ht="15" customHeight="1">
      <c r="A134" s="100">
        <f>'Synthèse élèves CM2_ecole'!D129</f>
      </c>
      <c r="B134" s="100">
        <f>'Synthèse élèves CM2_ecole'!E129</f>
      </c>
      <c r="C134" s="100">
        <f>'Synthèse élèves CM2_ecole'!F129</f>
      </c>
      <c r="D134" s="100">
        <f>'Synthèse élèves CM2_ecole'!G129</f>
      </c>
      <c r="E134" s="100">
        <f>'Synthèse élèves CM2_ecole'!H129</f>
      </c>
      <c r="F134" s="100">
        <f>'Synthèse élèves CM2_ecole'!I129</f>
      </c>
      <c r="G134" s="100">
        <f>'Synthèse élèves CM2_ecole'!J129</f>
      </c>
      <c r="H134" s="100">
        <f>'Synthèse élèves CM2_ecole'!K129</f>
      </c>
      <c r="I134" s="100">
        <f>'Synthèse élèves CM2_ecole'!L129</f>
      </c>
      <c r="J134" s="100">
        <f>'Synthèse élèves CM2_ecole'!M129</f>
      </c>
    </row>
    <row r="135" spans="1:10" s="33" customFormat="1" ht="15" customHeight="1">
      <c r="A135" s="100">
        <f>'Synthèse élèves CM2_ecole'!D130</f>
      </c>
      <c r="B135" s="100">
        <f>'Synthèse élèves CM2_ecole'!E130</f>
      </c>
      <c r="C135" s="100">
        <f>'Synthèse élèves CM2_ecole'!F130</f>
      </c>
      <c r="D135" s="100">
        <f>'Synthèse élèves CM2_ecole'!G130</f>
      </c>
      <c r="E135" s="100">
        <f>'Synthèse élèves CM2_ecole'!H130</f>
      </c>
      <c r="F135" s="100">
        <f>'Synthèse élèves CM2_ecole'!I130</f>
      </c>
      <c r="G135" s="100">
        <f>'Synthèse élèves CM2_ecole'!J130</f>
      </c>
      <c r="H135" s="100">
        <f>'Synthèse élèves CM2_ecole'!K130</f>
      </c>
      <c r="I135" s="100">
        <f>'Synthèse élèves CM2_ecole'!L130</f>
      </c>
      <c r="J135" s="100">
        <f>'Synthèse élèves CM2_ecole'!M130</f>
      </c>
    </row>
    <row r="136" spans="1:10" s="33" customFormat="1" ht="15" customHeight="1">
      <c r="A136" s="100">
        <f>'Synthèse élèves CM2_ecole'!D131</f>
      </c>
      <c r="B136" s="100">
        <f>'Synthèse élèves CM2_ecole'!E131</f>
      </c>
      <c r="C136" s="100">
        <f>'Synthèse élèves CM2_ecole'!F131</f>
      </c>
      <c r="D136" s="100">
        <f>'Synthèse élèves CM2_ecole'!G131</f>
      </c>
      <c r="E136" s="100">
        <f>'Synthèse élèves CM2_ecole'!H131</f>
      </c>
      <c r="F136" s="100">
        <f>'Synthèse élèves CM2_ecole'!I131</f>
      </c>
      <c r="G136" s="100">
        <f>'Synthèse élèves CM2_ecole'!J131</f>
      </c>
      <c r="H136" s="100">
        <f>'Synthèse élèves CM2_ecole'!K131</f>
      </c>
      <c r="I136" s="100">
        <f>'Synthèse élèves CM2_ecole'!L131</f>
      </c>
      <c r="J136" s="100">
        <f>'Synthèse élèves CM2_ecole'!M131</f>
      </c>
    </row>
    <row r="137" spans="1:10" s="33" customFormat="1" ht="15" customHeight="1">
      <c r="A137" s="100">
        <f>'Synthèse élèves CM2_ecole'!D132</f>
      </c>
      <c r="B137" s="100">
        <f>'Synthèse élèves CM2_ecole'!E132</f>
      </c>
      <c r="C137" s="100">
        <f>'Synthèse élèves CM2_ecole'!F132</f>
      </c>
      <c r="D137" s="100">
        <f>'Synthèse élèves CM2_ecole'!G132</f>
      </c>
      <c r="E137" s="100">
        <f>'Synthèse élèves CM2_ecole'!H132</f>
      </c>
      <c r="F137" s="100">
        <f>'Synthèse élèves CM2_ecole'!I132</f>
      </c>
      <c r="G137" s="100">
        <f>'Synthèse élèves CM2_ecole'!J132</f>
      </c>
      <c r="H137" s="100">
        <f>'Synthèse élèves CM2_ecole'!K132</f>
      </c>
      <c r="I137" s="100">
        <f>'Synthèse élèves CM2_ecole'!L132</f>
      </c>
      <c r="J137" s="100">
        <f>'Synthèse élèves CM2_ecole'!M132</f>
      </c>
    </row>
    <row r="138" spans="1:10" s="33" customFormat="1" ht="15" customHeight="1">
      <c r="A138" s="100">
        <f>'Synthèse élèves CM2_ecole'!D133</f>
      </c>
      <c r="B138" s="100">
        <f>'Synthèse élèves CM2_ecole'!E133</f>
      </c>
      <c r="C138" s="100">
        <f>'Synthèse élèves CM2_ecole'!F133</f>
      </c>
      <c r="D138" s="100">
        <f>'Synthèse élèves CM2_ecole'!G133</f>
      </c>
      <c r="E138" s="100">
        <f>'Synthèse élèves CM2_ecole'!H133</f>
      </c>
      <c r="F138" s="100">
        <f>'Synthèse élèves CM2_ecole'!I133</f>
      </c>
      <c r="G138" s="100">
        <f>'Synthèse élèves CM2_ecole'!J133</f>
      </c>
      <c r="H138" s="100">
        <f>'Synthèse élèves CM2_ecole'!K133</f>
      </c>
      <c r="I138" s="100">
        <f>'Synthèse élèves CM2_ecole'!L133</f>
      </c>
      <c r="J138" s="100">
        <f>'Synthèse élèves CM2_ecole'!M133</f>
      </c>
    </row>
    <row r="139" spans="1:10" s="33" customFormat="1" ht="15" customHeight="1">
      <c r="A139" s="100">
        <f>'Synthèse élèves CM2_ecole'!D134</f>
      </c>
      <c r="B139" s="100">
        <f>'Synthèse élèves CM2_ecole'!E134</f>
      </c>
      <c r="C139" s="100">
        <f>'Synthèse élèves CM2_ecole'!F134</f>
      </c>
      <c r="D139" s="100">
        <f>'Synthèse élèves CM2_ecole'!G134</f>
      </c>
      <c r="E139" s="100">
        <f>'Synthèse élèves CM2_ecole'!H134</f>
      </c>
      <c r="F139" s="100">
        <f>'Synthèse élèves CM2_ecole'!I134</f>
      </c>
      <c r="G139" s="100">
        <f>'Synthèse élèves CM2_ecole'!J134</f>
      </c>
      <c r="H139" s="100">
        <f>'Synthèse élèves CM2_ecole'!K134</f>
      </c>
      <c r="I139" s="100">
        <f>'Synthèse élèves CM2_ecole'!L134</f>
      </c>
      <c r="J139" s="100">
        <f>'Synthèse élèves CM2_ecole'!M134</f>
      </c>
    </row>
    <row r="140" spans="1:10" s="33" customFormat="1" ht="15" customHeight="1">
      <c r="A140" s="100">
        <f>'Synthèse élèves CM2_ecole'!D135</f>
      </c>
      <c r="B140" s="100">
        <f>'Synthèse élèves CM2_ecole'!E135</f>
      </c>
      <c r="C140" s="100">
        <f>'Synthèse élèves CM2_ecole'!F135</f>
      </c>
      <c r="D140" s="100">
        <f>'Synthèse élèves CM2_ecole'!G135</f>
      </c>
      <c r="E140" s="100">
        <f>'Synthèse élèves CM2_ecole'!H135</f>
      </c>
      <c r="F140" s="100">
        <f>'Synthèse élèves CM2_ecole'!I135</f>
      </c>
      <c r="G140" s="100">
        <f>'Synthèse élèves CM2_ecole'!J135</f>
      </c>
      <c r="H140" s="100">
        <f>'Synthèse élèves CM2_ecole'!K135</f>
      </c>
      <c r="I140" s="100">
        <f>'Synthèse élèves CM2_ecole'!L135</f>
      </c>
      <c r="J140" s="100">
        <f>'Synthèse élèves CM2_ecole'!M135</f>
      </c>
    </row>
    <row r="141" spans="1:10" s="33" customFormat="1" ht="15" customHeight="1">
      <c r="A141" s="100">
        <f>'Synthèse élèves CM2_ecole'!D136</f>
      </c>
      <c r="B141" s="100">
        <f>'Synthèse élèves CM2_ecole'!E136</f>
      </c>
      <c r="C141" s="100">
        <f>'Synthèse élèves CM2_ecole'!F136</f>
      </c>
      <c r="D141" s="100">
        <f>'Synthèse élèves CM2_ecole'!G136</f>
      </c>
      <c r="E141" s="100">
        <f>'Synthèse élèves CM2_ecole'!H136</f>
      </c>
      <c r="F141" s="100">
        <f>'Synthèse élèves CM2_ecole'!I136</f>
      </c>
      <c r="G141" s="100">
        <f>'Synthèse élèves CM2_ecole'!J136</f>
      </c>
      <c r="H141" s="100">
        <f>'Synthèse élèves CM2_ecole'!K136</f>
      </c>
      <c r="I141" s="100">
        <f>'Synthèse élèves CM2_ecole'!L136</f>
      </c>
      <c r="J141" s="100">
        <f>'Synthèse élèves CM2_ecole'!M136</f>
      </c>
    </row>
    <row r="142" spans="1:10" s="33" customFormat="1" ht="15" customHeight="1">
      <c r="A142" s="100">
        <f>'Synthèse élèves CM2_ecole'!D137</f>
      </c>
      <c r="B142" s="100">
        <f>'Synthèse élèves CM2_ecole'!E137</f>
      </c>
      <c r="C142" s="100">
        <f>'Synthèse élèves CM2_ecole'!F137</f>
      </c>
      <c r="D142" s="100">
        <f>'Synthèse élèves CM2_ecole'!G137</f>
      </c>
      <c r="E142" s="100">
        <f>'Synthèse élèves CM2_ecole'!H137</f>
      </c>
      <c r="F142" s="100">
        <f>'Synthèse élèves CM2_ecole'!I137</f>
      </c>
      <c r="G142" s="100">
        <f>'Synthèse élèves CM2_ecole'!J137</f>
      </c>
      <c r="H142" s="100">
        <f>'Synthèse élèves CM2_ecole'!K137</f>
      </c>
      <c r="I142" s="100">
        <f>'Synthèse élèves CM2_ecole'!L137</f>
      </c>
      <c r="J142" s="100">
        <f>'Synthèse élèves CM2_ecole'!M137</f>
      </c>
    </row>
    <row r="143" spans="1:10" s="33" customFormat="1" ht="15" customHeight="1">
      <c r="A143" s="100">
        <f>'Synthèse élèves CM2_ecole'!D138</f>
      </c>
      <c r="B143" s="100">
        <f>'Synthèse élèves CM2_ecole'!E138</f>
      </c>
      <c r="C143" s="100">
        <f>'Synthèse élèves CM2_ecole'!F138</f>
      </c>
      <c r="D143" s="100">
        <f>'Synthèse élèves CM2_ecole'!G138</f>
      </c>
      <c r="E143" s="100">
        <f>'Synthèse élèves CM2_ecole'!H138</f>
      </c>
      <c r="F143" s="100">
        <f>'Synthèse élèves CM2_ecole'!I138</f>
      </c>
      <c r="G143" s="100">
        <f>'Synthèse élèves CM2_ecole'!J138</f>
      </c>
      <c r="H143" s="100">
        <f>'Synthèse élèves CM2_ecole'!K138</f>
      </c>
      <c r="I143" s="100">
        <f>'Synthèse élèves CM2_ecole'!L138</f>
      </c>
      <c r="J143" s="100">
        <f>'Synthèse élèves CM2_ecole'!M138</f>
      </c>
    </row>
    <row r="144" spans="1:10" s="33" customFormat="1" ht="15" customHeight="1">
      <c r="A144" s="100">
        <f>'Synthèse élèves CM2_ecole'!D139</f>
      </c>
      <c r="B144" s="100">
        <f>'Synthèse élèves CM2_ecole'!E139</f>
      </c>
      <c r="C144" s="100">
        <f>'Synthèse élèves CM2_ecole'!F139</f>
      </c>
      <c r="D144" s="100">
        <f>'Synthèse élèves CM2_ecole'!G139</f>
      </c>
      <c r="E144" s="100">
        <f>'Synthèse élèves CM2_ecole'!H139</f>
      </c>
      <c r="F144" s="100">
        <f>'Synthèse élèves CM2_ecole'!I139</f>
      </c>
      <c r="G144" s="100">
        <f>'Synthèse élèves CM2_ecole'!J139</f>
      </c>
      <c r="H144" s="100">
        <f>'Synthèse élèves CM2_ecole'!K139</f>
      </c>
      <c r="I144" s="100">
        <f>'Synthèse élèves CM2_ecole'!L139</f>
      </c>
      <c r="J144" s="100">
        <f>'Synthèse élèves CM2_ecole'!M139</f>
      </c>
    </row>
    <row r="145" spans="1:10" s="33" customFormat="1" ht="15" customHeight="1">
      <c r="A145" s="100">
        <f>'Synthèse élèves CM2_ecole'!D140</f>
      </c>
      <c r="B145" s="100">
        <f>'Synthèse élèves CM2_ecole'!E140</f>
      </c>
      <c r="C145" s="100">
        <f>'Synthèse élèves CM2_ecole'!F140</f>
      </c>
      <c r="D145" s="100">
        <f>'Synthèse élèves CM2_ecole'!G140</f>
      </c>
      <c r="E145" s="100">
        <f>'Synthèse élèves CM2_ecole'!H140</f>
      </c>
      <c r="F145" s="100">
        <f>'Synthèse élèves CM2_ecole'!I140</f>
      </c>
      <c r="G145" s="100">
        <f>'Synthèse élèves CM2_ecole'!J140</f>
      </c>
      <c r="H145" s="100">
        <f>'Synthèse élèves CM2_ecole'!K140</f>
      </c>
      <c r="I145" s="100">
        <f>'Synthèse élèves CM2_ecole'!L140</f>
      </c>
      <c r="J145" s="100">
        <f>'Synthèse élèves CM2_ecole'!M140</f>
      </c>
    </row>
    <row r="146" spans="1:10" s="33" customFormat="1" ht="15" customHeight="1">
      <c r="A146" s="100">
        <f>'Synthèse élèves CM2_ecole'!D141</f>
      </c>
      <c r="B146" s="100">
        <f>'Synthèse élèves CM2_ecole'!E141</f>
      </c>
      <c r="C146" s="100">
        <f>'Synthèse élèves CM2_ecole'!F141</f>
      </c>
      <c r="D146" s="100">
        <f>'Synthèse élèves CM2_ecole'!G141</f>
      </c>
      <c r="E146" s="100">
        <f>'Synthèse élèves CM2_ecole'!H141</f>
      </c>
      <c r="F146" s="100">
        <f>'Synthèse élèves CM2_ecole'!I141</f>
      </c>
      <c r="G146" s="100">
        <f>'Synthèse élèves CM2_ecole'!J141</f>
      </c>
      <c r="H146" s="100">
        <f>'Synthèse élèves CM2_ecole'!K141</f>
      </c>
      <c r="I146" s="100">
        <f>'Synthèse élèves CM2_ecole'!L141</f>
      </c>
      <c r="J146" s="100">
        <f>'Synthèse élèves CM2_ecole'!M141</f>
      </c>
    </row>
    <row r="147" spans="1:10" s="33" customFormat="1" ht="15" customHeight="1">
      <c r="A147" s="100">
        <f>'Synthèse élèves CM2_ecole'!D142</f>
      </c>
      <c r="B147" s="100">
        <f>'Synthèse élèves CM2_ecole'!E142</f>
      </c>
      <c r="C147" s="100">
        <f>'Synthèse élèves CM2_ecole'!F142</f>
      </c>
      <c r="D147" s="100">
        <f>'Synthèse élèves CM2_ecole'!G142</f>
      </c>
      <c r="E147" s="100">
        <f>'Synthèse élèves CM2_ecole'!H142</f>
      </c>
      <c r="F147" s="100">
        <f>'Synthèse élèves CM2_ecole'!I142</f>
      </c>
      <c r="G147" s="100">
        <f>'Synthèse élèves CM2_ecole'!J142</f>
      </c>
      <c r="H147" s="100">
        <f>'Synthèse élèves CM2_ecole'!K142</f>
      </c>
      <c r="I147" s="100">
        <f>'Synthèse élèves CM2_ecole'!L142</f>
      </c>
      <c r="J147" s="100">
        <f>'Synthèse élèves CM2_ecole'!M142</f>
      </c>
    </row>
    <row r="148" spans="1:10" s="33" customFormat="1" ht="15" customHeight="1">
      <c r="A148" s="100">
        <f>'Synthèse élèves CM2_ecole'!D143</f>
      </c>
      <c r="B148" s="100">
        <f>'Synthèse élèves CM2_ecole'!E143</f>
      </c>
      <c r="C148" s="100">
        <f>'Synthèse élèves CM2_ecole'!F143</f>
      </c>
      <c r="D148" s="100">
        <f>'Synthèse élèves CM2_ecole'!G143</f>
      </c>
      <c r="E148" s="100">
        <f>'Synthèse élèves CM2_ecole'!H143</f>
      </c>
      <c r="F148" s="100">
        <f>'Synthèse élèves CM2_ecole'!I143</f>
      </c>
      <c r="G148" s="100">
        <f>'Synthèse élèves CM2_ecole'!J143</f>
      </c>
      <c r="H148" s="100">
        <f>'Synthèse élèves CM2_ecole'!K143</f>
      </c>
      <c r="I148" s="100">
        <f>'Synthèse élèves CM2_ecole'!L143</f>
      </c>
      <c r="J148" s="100">
        <f>'Synthèse élèves CM2_ecole'!M143</f>
      </c>
    </row>
    <row r="149" spans="1:10" s="33" customFormat="1" ht="15" customHeight="1">
      <c r="A149" s="100">
        <f>'Synthèse élèves CM2_ecole'!D144</f>
      </c>
      <c r="B149" s="100">
        <f>'Synthèse élèves CM2_ecole'!E144</f>
      </c>
      <c r="C149" s="100">
        <f>'Synthèse élèves CM2_ecole'!F144</f>
      </c>
      <c r="D149" s="100">
        <f>'Synthèse élèves CM2_ecole'!G144</f>
      </c>
      <c r="E149" s="100">
        <f>'Synthèse élèves CM2_ecole'!H144</f>
      </c>
      <c r="F149" s="100">
        <f>'Synthèse élèves CM2_ecole'!I144</f>
      </c>
      <c r="G149" s="100">
        <f>'Synthèse élèves CM2_ecole'!J144</f>
      </c>
      <c r="H149" s="100">
        <f>'Synthèse élèves CM2_ecole'!K144</f>
      </c>
      <c r="I149" s="100">
        <f>'Synthèse élèves CM2_ecole'!L144</f>
      </c>
      <c r="J149" s="100">
        <f>'Synthèse élèves CM2_ecole'!M144</f>
      </c>
    </row>
    <row r="150" spans="1:10" s="33" customFormat="1" ht="15" customHeight="1">
      <c r="A150" s="100">
        <f>'Synthèse élèves CM2_ecole'!D145</f>
      </c>
      <c r="B150" s="100">
        <f>'Synthèse élèves CM2_ecole'!E145</f>
      </c>
      <c r="C150" s="100">
        <f>'Synthèse élèves CM2_ecole'!F145</f>
      </c>
      <c r="D150" s="100">
        <f>'Synthèse élèves CM2_ecole'!G145</f>
      </c>
      <c r="E150" s="100">
        <f>'Synthèse élèves CM2_ecole'!H145</f>
      </c>
      <c r="F150" s="100">
        <f>'Synthèse élèves CM2_ecole'!I145</f>
      </c>
      <c r="G150" s="100">
        <f>'Synthèse élèves CM2_ecole'!J145</f>
      </c>
      <c r="H150" s="100">
        <f>'Synthèse élèves CM2_ecole'!K145</f>
      </c>
      <c r="I150" s="100">
        <f>'Synthèse élèves CM2_ecole'!L145</f>
      </c>
      <c r="J150" s="100">
        <f>'Synthèse élèves CM2_ecole'!M145</f>
      </c>
    </row>
    <row r="151" spans="1:10" s="33" customFormat="1" ht="15" customHeight="1">
      <c r="A151" s="100">
        <f>'Synthèse élèves CM2_ecole'!D146</f>
      </c>
      <c r="B151" s="100">
        <f>'Synthèse élèves CM2_ecole'!E146</f>
      </c>
      <c r="C151" s="100">
        <f>'Synthèse élèves CM2_ecole'!F146</f>
      </c>
      <c r="D151" s="100">
        <f>'Synthèse élèves CM2_ecole'!G146</f>
      </c>
      <c r="E151" s="100">
        <f>'Synthèse élèves CM2_ecole'!H146</f>
      </c>
      <c r="F151" s="100">
        <f>'Synthèse élèves CM2_ecole'!I146</f>
      </c>
      <c r="G151" s="100">
        <f>'Synthèse élèves CM2_ecole'!J146</f>
      </c>
      <c r="H151" s="100">
        <f>'Synthèse élèves CM2_ecole'!K146</f>
      </c>
      <c r="I151" s="100">
        <f>'Synthèse élèves CM2_ecole'!L146</f>
      </c>
      <c r="J151" s="100">
        <f>'Synthèse élèves CM2_ecole'!M146</f>
      </c>
    </row>
    <row r="152" spans="1:10" s="33" customFormat="1" ht="15" customHeight="1">
      <c r="A152" s="100">
        <f>'Synthèse élèves CM2_ecole'!D147</f>
      </c>
      <c r="B152" s="100">
        <f>'Synthèse élèves CM2_ecole'!E147</f>
      </c>
      <c r="C152" s="100">
        <f>'Synthèse élèves CM2_ecole'!F147</f>
      </c>
      <c r="D152" s="100">
        <f>'Synthèse élèves CM2_ecole'!G147</f>
      </c>
      <c r="E152" s="100">
        <f>'Synthèse élèves CM2_ecole'!H147</f>
      </c>
      <c r="F152" s="100">
        <f>'Synthèse élèves CM2_ecole'!I147</f>
      </c>
      <c r="G152" s="100">
        <f>'Synthèse élèves CM2_ecole'!J147</f>
      </c>
      <c r="H152" s="100">
        <f>'Synthèse élèves CM2_ecole'!K147</f>
      </c>
      <c r="I152" s="100">
        <f>'Synthèse élèves CM2_ecole'!L147</f>
      </c>
      <c r="J152" s="100">
        <f>'Synthèse élèves CM2_ecole'!M147</f>
      </c>
    </row>
    <row r="153" spans="1:10" s="33" customFormat="1" ht="15" customHeight="1">
      <c r="A153" s="100">
        <f>'Synthèse élèves CM2_ecole'!D148</f>
      </c>
      <c r="B153" s="100">
        <f>'Synthèse élèves CM2_ecole'!E148</f>
      </c>
      <c r="C153" s="100">
        <f>'Synthèse élèves CM2_ecole'!F148</f>
      </c>
      <c r="D153" s="100">
        <f>'Synthèse élèves CM2_ecole'!G148</f>
      </c>
      <c r="E153" s="100">
        <f>'Synthèse élèves CM2_ecole'!H148</f>
      </c>
      <c r="F153" s="100">
        <f>'Synthèse élèves CM2_ecole'!I148</f>
      </c>
      <c r="G153" s="100">
        <f>'Synthèse élèves CM2_ecole'!J148</f>
      </c>
      <c r="H153" s="100">
        <f>'Synthèse élèves CM2_ecole'!K148</f>
      </c>
      <c r="I153" s="100">
        <f>'Synthèse élèves CM2_ecole'!L148</f>
      </c>
      <c r="J153" s="100">
        <f>'Synthèse élèves CM2_ecole'!M148</f>
      </c>
    </row>
    <row r="154" spans="1:10" s="33" customFormat="1" ht="15" customHeight="1">
      <c r="A154" s="100">
        <f>'Synthèse élèves CM2_ecole'!D149</f>
      </c>
      <c r="B154" s="100">
        <f>'Synthèse élèves CM2_ecole'!E149</f>
      </c>
      <c r="C154" s="100">
        <f>'Synthèse élèves CM2_ecole'!F149</f>
      </c>
      <c r="D154" s="100">
        <f>'Synthèse élèves CM2_ecole'!G149</f>
      </c>
      <c r="E154" s="100">
        <f>'Synthèse élèves CM2_ecole'!H149</f>
      </c>
      <c r="F154" s="100">
        <f>'Synthèse élèves CM2_ecole'!I149</f>
      </c>
      <c r="G154" s="100">
        <f>'Synthèse élèves CM2_ecole'!J149</f>
      </c>
      <c r="H154" s="100">
        <f>'Synthèse élèves CM2_ecole'!K149</f>
      </c>
      <c r="I154" s="100">
        <f>'Synthèse élèves CM2_ecole'!L149</f>
      </c>
      <c r="J154" s="100">
        <f>'Synthèse élèves CM2_ecole'!M149</f>
      </c>
    </row>
    <row r="155" spans="1:10" s="33" customFormat="1" ht="15" customHeight="1">
      <c r="A155" s="100">
        <f>'Synthèse élèves CM2_ecole'!D150</f>
      </c>
      <c r="B155" s="100">
        <f>'Synthèse élèves CM2_ecole'!E150</f>
      </c>
      <c r="C155" s="100">
        <f>'Synthèse élèves CM2_ecole'!F150</f>
      </c>
      <c r="D155" s="100">
        <f>'Synthèse élèves CM2_ecole'!G150</f>
      </c>
      <c r="E155" s="100">
        <f>'Synthèse élèves CM2_ecole'!H150</f>
      </c>
      <c r="F155" s="100">
        <f>'Synthèse élèves CM2_ecole'!I150</f>
      </c>
      <c r="G155" s="100">
        <f>'Synthèse élèves CM2_ecole'!J150</f>
      </c>
      <c r="H155" s="100">
        <f>'Synthèse élèves CM2_ecole'!K150</f>
      </c>
      <c r="I155" s="100">
        <f>'Synthèse élèves CM2_ecole'!L150</f>
      </c>
      <c r="J155" s="100">
        <f>'Synthèse élèves CM2_ecole'!M150</f>
      </c>
    </row>
    <row r="156" spans="1:10" s="33" customFormat="1" ht="15" customHeight="1">
      <c r="A156" s="100">
        <f>'Synthèse élèves CM2_ecole'!D151</f>
      </c>
      <c r="B156" s="100">
        <f>'Synthèse élèves CM2_ecole'!E151</f>
      </c>
      <c r="C156" s="100">
        <f>'Synthèse élèves CM2_ecole'!F151</f>
      </c>
      <c r="D156" s="100">
        <f>'Synthèse élèves CM2_ecole'!G151</f>
      </c>
      <c r="E156" s="100">
        <f>'Synthèse élèves CM2_ecole'!H151</f>
      </c>
      <c r="F156" s="100">
        <f>'Synthèse élèves CM2_ecole'!I151</f>
      </c>
      <c r="G156" s="100">
        <f>'Synthèse élèves CM2_ecole'!J151</f>
      </c>
      <c r="H156" s="100">
        <f>'Synthèse élèves CM2_ecole'!K151</f>
      </c>
      <c r="I156" s="100">
        <f>'Synthèse élèves CM2_ecole'!L151</f>
      </c>
      <c r="J156" s="100">
        <f>'Synthèse élèves CM2_ecole'!M151</f>
      </c>
    </row>
    <row r="157" spans="1:10" s="33" customFormat="1" ht="15" customHeight="1">
      <c r="A157" s="100">
        <f>'Synthèse élèves CM2_ecole'!D152</f>
      </c>
      <c r="B157" s="100">
        <f>'Synthèse élèves CM2_ecole'!E152</f>
      </c>
      <c r="C157" s="100">
        <f>'Synthèse élèves CM2_ecole'!F152</f>
      </c>
      <c r="D157" s="100">
        <f>'Synthèse élèves CM2_ecole'!G152</f>
      </c>
      <c r="E157" s="100">
        <f>'Synthèse élèves CM2_ecole'!H152</f>
      </c>
      <c r="F157" s="100">
        <f>'Synthèse élèves CM2_ecole'!I152</f>
      </c>
      <c r="G157" s="100">
        <f>'Synthèse élèves CM2_ecole'!J152</f>
      </c>
      <c r="H157" s="100">
        <f>'Synthèse élèves CM2_ecole'!K152</f>
      </c>
      <c r="I157" s="100">
        <f>'Synthèse élèves CM2_ecole'!L152</f>
      </c>
      <c r="J157" s="100">
        <f>'Synthèse élèves CM2_ecole'!M152</f>
      </c>
    </row>
    <row r="158" spans="1:10" s="33" customFormat="1" ht="15" customHeight="1">
      <c r="A158" s="100">
        <f>'Synthèse élèves CM2_ecole'!D153</f>
      </c>
      <c r="B158" s="100">
        <f>'Synthèse élèves CM2_ecole'!E153</f>
      </c>
      <c r="C158" s="100">
        <f>'Synthèse élèves CM2_ecole'!F153</f>
      </c>
      <c r="D158" s="100">
        <f>'Synthèse élèves CM2_ecole'!G153</f>
      </c>
      <c r="E158" s="100">
        <f>'Synthèse élèves CM2_ecole'!H153</f>
      </c>
      <c r="F158" s="100">
        <f>'Synthèse élèves CM2_ecole'!I153</f>
      </c>
      <c r="G158" s="100">
        <f>'Synthèse élèves CM2_ecole'!J153</f>
      </c>
      <c r="H158" s="100">
        <f>'Synthèse élèves CM2_ecole'!K153</f>
      </c>
      <c r="I158" s="100">
        <f>'Synthèse élèves CM2_ecole'!L153</f>
      </c>
      <c r="J158" s="100">
        <f>'Synthèse élèves CM2_ecole'!M153</f>
      </c>
    </row>
    <row r="159" spans="1:10" s="33" customFormat="1" ht="15" customHeight="1">
      <c r="A159" s="100">
        <f>'Synthèse élèves CM2_ecole'!D154</f>
      </c>
      <c r="B159" s="100">
        <f>'Synthèse élèves CM2_ecole'!E154</f>
      </c>
      <c r="C159" s="100">
        <f>'Synthèse élèves CM2_ecole'!F154</f>
      </c>
      <c r="D159" s="100">
        <f>'Synthèse élèves CM2_ecole'!G154</f>
      </c>
      <c r="E159" s="100">
        <f>'Synthèse élèves CM2_ecole'!H154</f>
      </c>
      <c r="F159" s="100">
        <f>'Synthèse élèves CM2_ecole'!I154</f>
      </c>
      <c r="G159" s="100">
        <f>'Synthèse élèves CM2_ecole'!J154</f>
      </c>
      <c r="H159" s="100">
        <f>'Synthèse élèves CM2_ecole'!K154</f>
      </c>
      <c r="I159" s="100">
        <f>'Synthèse élèves CM2_ecole'!L154</f>
      </c>
      <c r="J159" s="100">
        <f>'Synthèse élèves CM2_ecole'!M154</f>
      </c>
    </row>
    <row r="160" spans="1:10" s="33" customFormat="1" ht="15" customHeight="1">
      <c r="A160" s="100">
        <f>'Synthèse élèves CM2_ecole'!D155</f>
      </c>
      <c r="B160" s="100">
        <f>'Synthèse élèves CM2_ecole'!E155</f>
      </c>
      <c r="C160" s="100">
        <f>'Synthèse élèves CM2_ecole'!F155</f>
      </c>
      <c r="D160" s="100">
        <f>'Synthèse élèves CM2_ecole'!G155</f>
      </c>
      <c r="E160" s="100">
        <f>'Synthèse élèves CM2_ecole'!H155</f>
      </c>
      <c r="F160" s="100">
        <f>'Synthèse élèves CM2_ecole'!I155</f>
      </c>
      <c r="G160" s="100">
        <f>'Synthèse élèves CM2_ecole'!J155</f>
      </c>
      <c r="H160" s="100">
        <f>'Synthèse élèves CM2_ecole'!K155</f>
      </c>
      <c r="I160" s="100">
        <f>'Synthèse élèves CM2_ecole'!L155</f>
      </c>
      <c r="J160" s="100">
        <f>'Synthèse élèves CM2_ecole'!M155</f>
      </c>
    </row>
    <row r="161" spans="1:10" s="33" customFormat="1" ht="15" customHeight="1">
      <c r="A161" s="100">
        <f>'Synthèse élèves CM2_ecole'!D156</f>
      </c>
      <c r="B161" s="100">
        <f>'Synthèse élèves CM2_ecole'!E156</f>
      </c>
      <c r="C161" s="100">
        <f>'Synthèse élèves CM2_ecole'!F156</f>
      </c>
      <c r="D161" s="100">
        <f>'Synthèse élèves CM2_ecole'!G156</f>
      </c>
      <c r="E161" s="100">
        <f>'Synthèse élèves CM2_ecole'!H156</f>
      </c>
      <c r="F161" s="100">
        <f>'Synthèse élèves CM2_ecole'!I156</f>
      </c>
      <c r="G161" s="100">
        <f>'Synthèse élèves CM2_ecole'!J156</f>
      </c>
      <c r="H161" s="100">
        <f>'Synthèse élèves CM2_ecole'!K156</f>
      </c>
      <c r="I161" s="100">
        <f>'Synthèse élèves CM2_ecole'!L156</f>
      </c>
      <c r="J161" s="100">
        <f>'Synthèse élèves CM2_ecole'!M156</f>
      </c>
    </row>
    <row r="162" spans="1:10" s="33" customFormat="1" ht="15" customHeight="1">
      <c r="A162" s="100">
        <f>'Synthèse élèves CM2_ecole'!D157</f>
      </c>
      <c r="B162" s="100">
        <f>'Synthèse élèves CM2_ecole'!E157</f>
      </c>
      <c r="C162" s="100">
        <f>'Synthèse élèves CM2_ecole'!F157</f>
      </c>
      <c r="D162" s="100">
        <f>'Synthèse élèves CM2_ecole'!G157</f>
      </c>
      <c r="E162" s="100">
        <f>'Synthèse élèves CM2_ecole'!H157</f>
      </c>
      <c r="F162" s="100">
        <f>'Synthèse élèves CM2_ecole'!I157</f>
      </c>
      <c r="G162" s="100">
        <f>'Synthèse élèves CM2_ecole'!J157</f>
      </c>
      <c r="H162" s="100">
        <f>'Synthèse élèves CM2_ecole'!K157</f>
      </c>
      <c r="I162" s="100">
        <f>'Synthèse élèves CM2_ecole'!L157</f>
      </c>
      <c r="J162" s="100">
        <f>'Synthèse élèves CM2_ecole'!M157</f>
      </c>
    </row>
    <row r="163" spans="1:10" s="33" customFormat="1" ht="15" customHeight="1">
      <c r="A163" s="100">
        <f>'Synthèse élèves CM2_ecole'!D158</f>
      </c>
      <c r="B163" s="100">
        <f>'Synthèse élèves CM2_ecole'!E158</f>
      </c>
      <c r="C163" s="100">
        <f>'Synthèse élèves CM2_ecole'!F158</f>
      </c>
      <c r="D163" s="100">
        <f>'Synthèse élèves CM2_ecole'!G158</f>
      </c>
      <c r="E163" s="100">
        <f>'Synthèse élèves CM2_ecole'!H158</f>
      </c>
      <c r="F163" s="100">
        <f>'Synthèse élèves CM2_ecole'!I158</f>
      </c>
      <c r="G163" s="100">
        <f>'Synthèse élèves CM2_ecole'!J158</f>
      </c>
      <c r="H163" s="100">
        <f>'Synthèse élèves CM2_ecole'!K158</f>
      </c>
      <c r="I163" s="100">
        <f>'Synthèse élèves CM2_ecole'!L158</f>
      </c>
      <c r="J163" s="100">
        <f>'Synthèse élèves CM2_ecole'!M158</f>
      </c>
    </row>
    <row r="164" spans="1:10" s="33" customFormat="1" ht="15" customHeight="1">
      <c r="A164" s="100">
        <f>'Synthèse élèves CM2_ecole'!D159</f>
      </c>
      <c r="B164" s="100">
        <f>'Synthèse élèves CM2_ecole'!E159</f>
      </c>
      <c r="C164" s="100">
        <f>'Synthèse élèves CM2_ecole'!F159</f>
      </c>
      <c r="D164" s="100">
        <f>'Synthèse élèves CM2_ecole'!G159</f>
      </c>
      <c r="E164" s="100">
        <f>'Synthèse élèves CM2_ecole'!H159</f>
      </c>
      <c r="F164" s="100">
        <f>'Synthèse élèves CM2_ecole'!I159</f>
      </c>
      <c r="G164" s="100">
        <f>'Synthèse élèves CM2_ecole'!J159</f>
      </c>
      <c r="H164" s="100">
        <f>'Synthèse élèves CM2_ecole'!K159</f>
      </c>
      <c r="I164" s="100">
        <f>'Synthèse élèves CM2_ecole'!L159</f>
      </c>
      <c r="J164" s="100">
        <f>'Synthèse élèves CM2_ecole'!M159</f>
      </c>
    </row>
  </sheetData>
  <sheetProtection sheet="1" objects="1" scenarios="1"/>
  <mergeCells count="2">
    <mergeCell ref="A2:E5"/>
    <mergeCell ref="G2:Q5"/>
  </mergeCells>
  <conditionalFormatting sqref="A15:J164">
    <cfRule type="expression" priority="1" dxfId="3" stopIfTrue="1">
      <formula>MOD(ROW(),2)</formula>
    </cfRule>
  </conditionalFormatting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